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Continuous Data" sheetId="1" r:id="rId1"/>
    <sheet name="Binomial Data" sheetId="2" r:id="rId2"/>
    <sheet name="Regression and Scatter Plot" sheetId="3" r:id="rId3"/>
    <sheet name="Column Chart" sheetId="4" r:id="rId4"/>
    <sheet name="Pie Chart" sheetId="5" r:id="rId5"/>
    <sheet name="Line Chart" sheetId="6" r:id="rId6"/>
  </sheets>
  <calcPr calcId="145621"/>
</workbook>
</file>

<file path=xl/calcChain.xml><?xml version="1.0" encoding="utf-8"?>
<calcChain xmlns="http://schemas.openxmlformats.org/spreadsheetml/2006/main">
  <c r="E66" i="1" l="1"/>
  <c r="E65" i="1"/>
  <c r="C66" i="1"/>
  <c r="C65" i="1"/>
  <c r="E64" i="1"/>
  <c r="C64" i="1"/>
  <c r="E4" i="3" l="1"/>
  <c r="E3" i="3"/>
  <c r="E2" i="3"/>
  <c r="E26" i="4" l="1"/>
  <c r="D26" i="4"/>
  <c r="C26" i="4"/>
  <c r="B26" i="4"/>
  <c r="E23" i="4"/>
  <c r="D23" i="4"/>
  <c r="C23" i="4"/>
  <c r="E22" i="4"/>
  <c r="E24" i="4" s="1"/>
  <c r="D22" i="4"/>
  <c r="D25" i="4" s="1"/>
  <c r="C22" i="4"/>
  <c r="C25" i="4" s="1"/>
  <c r="D24" i="4" l="1"/>
  <c r="B23" i="4"/>
  <c r="B22" i="4"/>
  <c r="B25" i="4" s="1"/>
  <c r="E25" i="4"/>
  <c r="C24" i="4"/>
  <c r="H11" i="1"/>
  <c r="H10" i="1"/>
  <c r="H9" i="1"/>
  <c r="H7" i="1"/>
  <c r="H6" i="1"/>
  <c r="H5" i="1"/>
  <c r="E117" i="2"/>
  <c r="E116" i="2"/>
  <c r="C117" i="2"/>
  <c r="C116" i="2"/>
  <c r="H11" i="2"/>
  <c r="H10" i="2"/>
  <c r="I11" i="2"/>
  <c r="B24" i="4" l="1"/>
  <c r="H5" i="2"/>
  <c r="I5" i="2" s="1"/>
  <c r="H7" i="2"/>
  <c r="I7" i="2" s="1"/>
  <c r="E115" i="2"/>
  <c r="E114" i="2"/>
  <c r="E113" i="2"/>
  <c r="E112" i="2"/>
  <c r="E111" i="2"/>
  <c r="E110" i="2"/>
  <c r="E109" i="2"/>
  <c r="C114" i="2"/>
  <c r="C113" i="2"/>
  <c r="C112" i="2"/>
  <c r="C111" i="2"/>
  <c r="C110" i="2"/>
  <c r="C109" i="2"/>
  <c r="C115" i="2"/>
  <c r="I7" i="1"/>
  <c r="I6" i="1"/>
  <c r="I5" i="1"/>
  <c r="I9" i="1"/>
  <c r="I10" i="1"/>
  <c r="I11" i="1"/>
  <c r="H14" i="1"/>
  <c r="I14" i="1" s="1"/>
  <c r="E63" i="1"/>
  <c r="E62" i="1"/>
  <c r="E61" i="1"/>
  <c r="E60" i="1"/>
  <c r="E58" i="1"/>
  <c r="E59" i="1" s="1"/>
  <c r="E57" i="1"/>
  <c r="E56" i="1"/>
  <c r="E55" i="1"/>
  <c r="E54" i="1"/>
  <c r="C63" i="1"/>
  <c r="C62" i="1"/>
  <c r="C61" i="1"/>
  <c r="C60" i="1"/>
  <c r="C58" i="1"/>
  <c r="C59" i="1" s="1"/>
  <c r="C57" i="1"/>
  <c r="C56" i="1"/>
  <c r="C55" i="1"/>
  <c r="C54" i="1"/>
</calcChain>
</file>

<file path=xl/sharedStrings.xml><?xml version="1.0" encoding="utf-8"?>
<sst xmlns="http://schemas.openxmlformats.org/spreadsheetml/2006/main" count="80" uniqueCount="63">
  <si>
    <t>Continuous Data</t>
  </si>
  <si>
    <t>Individual</t>
  </si>
  <si>
    <t>Variable</t>
  </si>
  <si>
    <t>Sample 1</t>
  </si>
  <si>
    <t>Sample 2</t>
  </si>
  <si>
    <t>Sum</t>
  </si>
  <si>
    <t>Count</t>
  </si>
  <si>
    <t>Mean</t>
  </si>
  <si>
    <t>Median</t>
  </si>
  <si>
    <t>Mode</t>
  </si>
  <si>
    <t>Population Variance</t>
  </si>
  <si>
    <t>Sample Variance</t>
  </si>
  <si>
    <t>Population Standard Deviation</t>
  </si>
  <si>
    <t>Sample Standard Deviation</t>
  </si>
  <si>
    <t>Frequency of the Mode</t>
  </si>
  <si>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-Test for:</t>
    </r>
  </si>
  <si>
    <t>μ≠μ₀</t>
  </si>
  <si>
    <t>μ&gt;μ₀</t>
  </si>
  <si>
    <t>μ&lt;μ₀</t>
  </si>
  <si>
    <r>
      <t xml:space="preserve">Two-Way 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-test for Samples 1 and 2</t>
    </r>
  </si>
  <si>
    <t>Reject with 95% confidence?</t>
  </si>
  <si>
    <t>Binomial Data</t>
  </si>
  <si>
    <t>Success</t>
  </si>
  <si>
    <t>Frequency of Success</t>
  </si>
  <si>
    <t>Variance of the Population</t>
  </si>
  <si>
    <t>Variance of the Sample</t>
  </si>
  <si>
    <t>Standard Deviation of the Population</t>
  </si>
  <si>
    <t>Standard Deviation of the Sample</t>
  </si>
  <si>
    <t>Margin of Error (95% Confidence)</t>
  </si>
  <si>
    <r>
      <t>z</t>
    </r>
    <r>
      <rPr>
        <sz val="11"/>
        <color theme="1"/>
        <rFont val="Calibri"/>
        <family val="2"/>
        <scheme val="minor"/>
      </rPr>
      <t>-tests</t>
    </r>
  </si>
  <si>
    <r>
      <t>Sample 1 (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</rPr>
      <t>₀=0.5)</t>
    </r>
  </si>
  <si>
    <r>
      <t>p</t>
    </r>
    <r>
      <rPr>
        <sz val="11"/>
        <color theme="1"/>
        <rFont val="Calibri"/>
        <family val="2"/>
      </rPr>
      <t>≠</t>
    </r>
    <r>
      <rPr>
        <i/>
        <sz val="11"/>
        <color theme="1"/>
        <rFont val="Calibri"/>
        <family val="2"/>
      </rPr>
      <t>p₀</t>
    </r>
  </si>
  <si>
    <r>
      <t>Sample 2 (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</rPr>
      <t>₀=0.5)</t>
    </r>
  </si>
  <si>
    <t>Sample 1 versus Sample 2</t>
  </si>
  <si>
    <t>Reject hypothesis with 95% Confidence?</t>
  </si>
  <si>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-hat</t>
    </r>
  </si>
  <si>
    <r>
      <t>p</t>
    </r>
    <r>
      <rPr>
        <sz val="11"/>
        <color theme="1"/>
        <rFont val="Calibri"/>
        <family val="2"/>
        <scheme val="minor"/>
      </rPr>
      <t>-value</t>
    </r>
  </si>
  <si>
    <t>95% Confidence Interval Lower Bound</t>
  </si>
  <si>
    <t>95% Confidence Interval Upper Bound</t>
  </si>
  <si>
    <t>Sample 1 (μ₀=11.25)</t>
  </si>
  <si>
    <t>Sample 2 (μ₀=13.25)</t>
  </si>
  <si>
    <t>Test1</t>
  </si>
  <si>
    <t>Test2</t>
  </si>
  <si>
    <t>Test3</t>
  </si>
  <si>
    <t>Test4</t>
  </si>
  <si>
    <t>Var</t>
  </si>
  <si>
    <t>95% CI Lower</t>
  </si>
  <si>
    <t>95% CI Upper</t>
  </si>
  <si>
    <t>t*s/sqrt(n)</t>
  </si>
  <si>
    <t>A</t>
  </si>
  <si>
    <t>B</t>
  </si>
  <si>
    <t>C</t>
  </si>
  <si>
    <t>Day</t>
  </si>
  <si>
    <t>Variable A</t>
  </si>
  <si>
    <t>Variable B</t>
  </si>
  <si>
    <t>Error Bar A</t>
  </si>
  <si>
    <t>Error Bar B</t>
  </si>
  <si>
    <r>
      <t xml:space="preserve">Pearson Coeffecient </t>
    </r>
    <r>
      <rPr>
        <i/>
        <sz val="11"/>
        <color theme="1"/>
        <rFont val="Calibri"/>
        <family val="2"/>
        <scheme val="minor"/>
      </rPr>
      <t>r</t>
    </r>
  </si>
  <si>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</si>
  <si>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-value</t>
    </r>
  </si>
  <si>
    <t>X</t>
  </si>
  <si>
    <t>Y</t>
  </si>
  <si>
    <t>Standard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</si>
</sst>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0"/>
            <c:trendlineLbl>
              <c:layout>
                <c:manualLayout>
                  <c:x val="-4.069116360454943E-3"/>
                  <c:y val="0.3930438903470399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'Regression and Scatter Plot'!$A$2:$A$31</c:f>
              <c:numCache>
                <c:formatCode>General</c:formatCode>
                <c:ptCount val="30"/>
                <c:pt idx="0">
                  <c:v>107.8</c:v>
                </c:pt>
                <c:pt idx="1">
                  <c:v>128.4</c:v>
                </c:pt>
                <c:pt idx="2">
                  <c:v>128.69999999999999</c:v>
                </c:pt>
                <c:pt idx="3">
                  <c:v>139.6</c:v>
                </c:pt>
                <c:pt idx="4">
                  <c:v>157.19999999999999</c:v>
                </c:pt>
                <c:pt idx="5">
                  <c:v>147.9</c:v>
                </c:pt>
                <c:pt idx="6">
                  <c:v>159.80000000000001</c:v>
                </c:pt>
                <c:pt idx="7">
                  <c:v>179.9</c:v>
                </c:pt>
                <c:pt idx="8">
                  <c:v>183.8</c:v>
                </c:pt>
                <c:pt idx="9">
                  <c:v>210</c:v>
                </c:pt>
                <c:pt idx="10">
                  <c:v>198.1</c:v>
                </c:pt>
                <c:pt idx="11">
                  <c:v>210.5</c:v>
                </c:pt>
                <c:pt idx="12">
                  <c:v>234</c:v>
                </c:pt>
                <c:pt idx="13">
                  <c:v>229</c:v>
                </c:pt>
                <c:pt idx="14">
                  <c:v>246.5</c:v>
                </c:pt>
                <c:pt idx="15">
                  <c:v>254.5</c:v>
                </c:pt>
                <c:pt idx="16">
                  <c:v>259.2</c:v>
                </c:pt>
                <c:pt idx="17">
                  <c:v>289.2</c:v>
                </c:pt>
                <c:pt idx="18">
                  <c:v>307.3</c:v>
                </c:pt>
                <c:pt idx="19">
                  <c:v>302</c:v>
                </c:pt>
                <c:pt idx="20">
                  <c:v>309.2</c:v>
                </c:pt>
                <c:pt idx="21">
                  <c:v>312.8</c:v>
                </c:pt>
                <c:pt idx="22">
                  <c:v>342.8</c:v>
                </c:pt>
                <c:pt idx="23">
                  <c:v>337.5</c:v>
                </c:pt>
                <c:pt idx="24">
                  <c:v>346.6</c:v>
                </c:pt>
                <c:pt idx="25">
                  <c:v>360.6</c:v>
                </c:pt>
                <c:pt idx="26">
                  <c:v>380.8</c:v>
                </c:pt>
                <c:pt idx="27">
                  <c:v>388.1</c:v>
                </c:pt>
                <c:pt idx="28">
                  <c:v>384</c:v>
                </c:pt>
                <c:pt idx="29">
                  <c:v>395</c:v>
                </c:pt>
              </c:numCache>
            </c:numRef>
          </c:xVal>
          <c:yVal>
            <c:numRef>
              <c:f>'Regression and Scatter Plot'!$B$2:$B$31</c:f>
              <c:numCache>
                <c:formatCode>General</c:formatCode>
                <c:ptCount val="30"/>
                <c:pt idx="0">
                  <c:v>149.4</c:v>
                </c:pt>
                <c:pt idx="1">
                  <c:v>228.3</c:v>
                </c:pt>
                <c:pt idx="2">
                  <c:v>260.3</c:v>
                </c:pt>
                <c:pt idx="3">
                  <c:v>342.1</c:v>
                </c:pt>
                <c:pt idx="4">
                  <c:v>412.4</c:v>
                </c:pt>
                <c:pt idx="5">
                  <c:v>278.10000000000002</c:v>
                </c:pt>
                <c:pt idx="6">
                  <c:v>355.2</c:v>
                </c:pt>
                <c:pt idx="7">
                  <c:v>361.3</c:v>
                </c:pt>
                <c:pt idx="8">
                  <c:v>526.20000000000005</c:v>
                </c:pt>
                <c:pt idx="9">
                  <c:v>350</c:v>
                </c:pt>
                <c:pt idx="10">
                  <c:v>355.8</c:v>
                </c:pt>
                <c:pt idx="11">
                  <c:v>545</c:v>
                </c:pt>
                <c:pt idx="12">
                  <c:v>563.1</c:v>
                </c:pt>
                <c:pt idx="13">
                  <c:v>562.20000000000005</c:v>
                </c:pt>
                <c:pt idx="14">
                  <c:v>705.5</c:v>
                </c:pt>
                <c:pt idx="15">
                  <c:v>732.6</c:v>
                </c:pt>
                <c:pt idx="16">
                  <c:v>726.5</c:v>
                </c:pt>
                <c:pt idx="17">
                  <c:v>634.9</c:v>
                </c:pt>
                <c:pt idx="18">
                  <c:v>819</c:v>
                </c:pt>
                <c:pt idx="19">
                  <c:v>880.8</c:v>
                </c:pt>
                <c:pt idx="20">
                  <c:v>796.7</c:v>
                </c:pt>
                <c:pt idx="21">
                  <c:v>919.8</c:v>
                </c:pt>
                <c:pt idx="22">
                  <c:v>992.2</c:v>
                </c:pt>
                <c:pt idx="23">
                  <c:v>994.3</c:v>
                </c:pt>
                <c:pt idx="24">
                  <c:v>956.7</c:v>
                </c:pt>
                <c:pt idx="25">
                  <c:v>873.6</c:v>
                </c:pt>
                <c:pt idx="26">
                  <c:v>1050.3</c:v>
                </c:pt>
                <c:pt idx="27">
                  <c:v>998</c:v>
                </c:pt>
                <c:pt idx="28">
                  <c:v>1076</c:v>
                </c:pt>
                <c:pt idx="29">
                  <c:v>910.2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65248"/>
        <c:axId val="87069440"/>
      </c:scatterChart>
      <c:valAx>
        <c:axId val="86965248"/>
        <c:scaling>
          <c:orientation val="minMax"/>
          <c:max val="425"/>
          <c:min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87069440"/>
        <c:crosses val="autoZero"/>
        <c:crossBetween val="midCat"/>
      </c:valAx>
      <c:valAx>
        <c:axId val="87069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965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'Column Chart'!$B$26:$E$26</c:f>
                <c:numCache>
                  <c:formatCode>General</c:formatCode>
                  <c:ptCount val="4"/>
                  <c:pt idx="0">
                    <c:v>5.0198462281151022</c:v>
                  </c:pt>
                  <c:pt idx="1">
                    <c:v>2.7678569336894085</c:v>
                  </c:pt>
                  <c:pt idx="2">
                    <c:v>0.34952973996080661</c:v>
                  </c:pt>
                  <c:pt idx="3">
                    <c:v>1.9617800159607048</c:v>
                  </c:pt>
                </c:numCache>
              </c:numRef>
            </c:plus>
            <c:minus>
              <c:numRef>
                <c:f>'Column Chart'!$B$26:$E$26</c:f>
                <c:numCache>
                  <c:formatCode>General</c:formatCode>
                  <c:ptCount val="4"/>
                  <c:pt idx="0">
                    <c:v>5.0198462281151022</c:v>
                  </c:pt>
                  <c:pt idx="1">
                    <c:v>2.7678569336894085</c:v>
                  </c:pt>
                  <c:pt idx="2">
                    <c:v>0.34952973996080661</c:v>
                  </c:pt>
                  <c:pt idx="3">
                    <c:v>1.9617800159607048</c:v>
                  </c:pt>
                </c:numCache>
              </c:numRef>
            </c:minus>
          </c:errBars>
          <c:val>
            <c:numRef>
              <c:f>'Column Chart'!$B$22:$E$22</c:f>
              <c:numCache>
                <c:formatCode>General</c:formatCode>
                <c:ptCount val="4"/>
                <c:pt idx="0">
                  <c:v>53.56</c:v>
                </c:pt>
                <c:pt idx="1">
                  <c:v>48.33</c:v>
                </c:pt>
                <c:pt idx="2">
                  <c:v>13.324999999999999</c:v>
                </c:pt>
                <c:pt idx="3">
                  <c:v>17.010000000000002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98816"/>
        <c:axId val="87300352"/>
      </c:barChart>
      <c:catAx>
        <c:axId val="8729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87300352"/>
        <c:crosses val="autoZero"/>
        <c:auto val="1"/>
        <c:lblAlgn val="ctr"/>
        <c:lblOffset val="100"/>
        <c:noMultiLvlLbl val="0"/>
      </c:catAx>
      <c:valAx>
        <c:axId val="87300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29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'Pie Chart'!$A$1:$A$3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'Pie Chart'!$B$1:$B$3</c:f>
              <c:numCache>
                <c:formatCode>General</c:formatCode>
                <c:ptCount val="3"/>
                <c:pt idx="0">
                  <c:v>0.51</c:v>
                </c:pt>
                <c:pt idx="1">
                  <c:v>0.31</c:v>
                </c:pt>
                <c:pt idx="2">
                  <c:v>0.18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Variable A</c:v>
          </c:tx>
          <c:marker>
            <c:symbol val="squar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'Line Chart'!$C$2:$C$11</c:f>
                <c:numCache>
                  <c:formatCode>General</c:formatCode>
                  <c:ptCount val="10"/>
                  <c:pt idx="0">
                    <c:v>0.2</c:v>
                  </c:pt>
                  <c:pt idx="1">
                    <c:v>1.7</c:v>
                  </c:pt>
                  <c:pt idx="2">
                    <c:v>0.4</c:v>
                  </c:pt>
                  <c:pt idx="3">
                    <c:v>0.7</c:v>
                  </c:pt>
                  <c:pt idx="4">
                    <c:v>1.8</c:v>
                  </c:pt>
                  <c:pt idx="5">
                    <c:v>1.3</c:v>
                  </c:pt>
                  <c:pt idx="6">
                    <c:v>0</c:v>
                  </c:pt>
                  <c:pt idx="7">
                    <c:v>0.4</c:v>
                  </c:pt>
                  <c:pt idx="8">
                    <c:v>1</c:v>
                  </c:pt>
                  <c:pt idx="9">
                    <c:v>0.3</c:v>
                  </c:pt>
                </c:numCache>
              </c:numRef>
            </c:plus>
            <c:minus>
              <c:numRef>
                <c:f>'Line Chart'!$C$2:$C$11</c:f>
                <c:numCache>
                  <c:formatCode>General</c:formatCode>
                  <c:ptCount val="10"/>
                  <c:pt idx="0">
                    <c:v>0.2</c:v>
                  </c:pt>
                  <c:pt idx="1">
                    <c:v>1.7</c:v>
                  </c:pt>
                  <c:pt idx="2">
                    <c:v>0.4</c:v>
                  </c:pt>
                  <c:pt idx="3">
                    <c:v>0.7</c:v>
                  </c:pt>
                  <c:pt idx="4">
                    <c:v>1.8</c:v>
                  </c:pt>
                  <c:pt idx="5">
                    <c:v>1.3</c:v>
                  </c:pt>
                  <c:pt idx="6">
                    <c:v>0</c:v>
                  </c:pt>
                  <c:pt idx="7">
                    <c:v>0.4</c:v>
                  </c:pt>
                  <c:pt idx="8">
                    <c:v>1</c:v>
                  </c:pt>
                  <c:pt idx="9">
                    <c:v>0.3</c:v>
                  </c:pt>
                </c:numCache>
              </c:numRef>
            </c:minus>
          </c:errBars>
          <c:cat>
            <c:numRef>
              <c:f>'Line Chart'!$A$2:$A$11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'Line Chart'!$B$2:$B$11</c:f>
              <c:numCache>
                <c:formatCode>General</c:formatCode>
                <c:ptCount val="10"/>
                <c:pt idx="0">
                  <c:v>11.3</c:v>
                </c:pt>
                <c:pt idx="1">
                  <c:v>13.3</c:v>
                </c:pt>
                <c:pt idx="2">
                  <c:v>14</c:v>
                </c:pt>
                <c:pt idx="3">
                  <c:v>13.6</c:v>
                </c:pt>
                <c:pt idx="4">
                  <c:v>13.299999999999999</c:v>
                </c:pt>
                <c:pt idx="5">
                  <c:v>14.299999999999999</c:v>
                </c:pt>
                <c:pt idx="6">
                  <c:v>14.299999999999999</c:v>
                </c:pt>
                <c:pt idx="7">
                  <c:v>14.499999999999998</c:v>
                </c:pt>
                <c:pt idx="8">
                  <c:v>15.399999999999999</c:v>
                </c:pt>
                <c:pt idx="9">
                  <c:v>16.299999999999997</c:v>
                </c:pt>
              </c:numCache>
            </c:numRef>
          </c:val>
          <c:smooth val="0"/>
        </c:ser>
        <c:ser>
          <c:idx val="1"/>
          <c:order val="1"/>
          <c:tx>
            <c:v>Variable B</c:v>
          </c:tx>
          <c:marker>
            <c:symbol val="squar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'Line Chart'!$E$2:$E$11</c:f>
                <c:numCache>
                  <c:formatCode>General</c:formatCode>
                  <c:ptCount val="10"/>
                  <c:pt idx="0">
                    <c:v>1.5</c:v>
                  </c:pt>
                  <c:pt idx="1">
                    <c:v>1.4</c:v>
                  </c:pt>
                  <c:pt idx="2">
                    <c:v>1.9</c:v>
                  </c:pt>
                  <c:pt idx="3">
                    <c:v>0.5</c:v>
                  </c:pt>
                  <c:pt idx="4">
                    <c:v>0.1</c:v>
                  </c:pt>
                  <c:pt idx="5">
                    <c:v>1</c:v>
                  </c:pt>
                  <c:pt idx="6">
                    <c:v>1.9</c:v>
                  </c:pt>
                  <c:pt idx="7">
                    <c:v>1.7</c:v>
                  </c:pt>
                  <c:pt idx="8">
                    <c:v>1.2</c:v>
                  </c:pt>
                  <c:pt idx="9">
                    <c:v>2</c:v>
                  </c:pt>
                </c:numCache>
              </c:numRef>
            </c:plus>
            <c:minus>
              <c:numRef>
                <c:f>'Line Chart'!$E$2:$E$11</c:f>
                <c:numCache>
                  <c:formatCode>General</c:formatCode>
                  <c:ptCount val="10"/>
                  <c:pt idx="0">
                    <c:v>1.5</c:v>
                  </c:pt>
                  <c:pt idx="1">
                    <c:v>1.4</c:v>
                  </c:pt>
                  <c:pt idx="2">
                    <c:v>1.9</c:v>
                  </c:pt>
                  <c:pt idx="3">
                    <c:v>0.5</c:v>
                  </c:pt>
                  <c:pt idx="4">
                    <c:v>0.1</c:v>
                  </c:pt>
                  <c:pt idx="5">
                    <c:v>1</c:v>
                  </c:pt>
                  <c:pt idx="6">
                    <c:v>1.9</c:v>
                  </c:pt>
                  <c:pt idx="7">
                    <c:v>1.7</c:v>
                  </c:pt>
                  <c:pt idx="8">
                    <c:v>1.2</c:v>
                  </c:pt>
                  <c:pt idx="9">
                    <c:v>2</c:v>
                  </c:pt>
                </c:numCache>
              </c:numRef>
            </c:minus>
          </c:errBars>
          <c:cat>
            <c:numRef>
              <c:f>'Line Chart'!$A$2:$A$11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'Line Chart'!$D$2:$D$11</c:f>
              <c:numCache>
                <c:formatCode>General</c:formatCode>
                <c:ptCount val="10"/>
                <c:pt idx="0">
                  <c:v>16.100000000000001</c:v>
                </c:pt>
                <c:pt idx="1">
                  <c:v>16.200000000000003</c:v>
                </c:pt>
                <c:pt idx="2">
                  <c:v>17.900000000000002</c:v>
                </c:pt>
                <c:pt idx="3">
                  <c:v>18.600000000000001</c:v>
                </c:pt>
                <c:pt idx="4">
                  <c:v>20.5</c:v>
                </c:pt>
                <c:pt idx="5">
                  <c:v>22.5</c:v>
                </c:pt>
                <c:pt idx="6">
                  <c:v>23.5</c:v>
                </c:pt>
                <c:pt idx="7">
                  <c:v>25.8</c:v>
                </c:pt>
                <c:pt idx="8">
                  <c:v>27.6</c:v>
                </c:pt>
                <c:pt idx="9">
                  <c:v>28.200000000000003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19296"/>
        <c:axId val="87737472"/>
      </c:lineChart>
      <c:catAx>
        <c:axId val="877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737472"/>
        <c:crosses val="autoZero"/>
        <c:auto val="1"/>
        <c:lblAlgn val="ctr"/>
        <c:lblOffset val="100"/>
        <c:noMultiLvlLbl val="0"/>
      </c:catAx>
      <c:valAx>
        <c:axId val="87737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71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5</xdr:row>
      <xdr:rowOff>147637</xdr:rowOff>
    </xdr:from>
    <xdr:to>
      <xdr:col>13</xdr:col>
      <xdr:colOff>323850</xdr:colOff>
      <xdr:row>20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8</xdr:row>
      <xdr:rowOff>147637</xdr:rowOff>
    </xdr:from>
    <xdr:to>
      <xdr:col>15</xdr:col>
      <xdr:colOff>438150</xdr:colOff>
      <xdr:row>23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0</xdr:row>
      <xdr:rowOff>90487</xdr:rowOff>
    </xdr:from>
    <xdr:to>
      <xdr:col>7</xdr:col>
      <xdr:colOff>409576</xdr:colOff>
      <xdr:row>14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119062</xdr:rowOff>
    </xdr:from>
    <xdr:to>
      <xdr:col>15</xdr:col>
      <xdr:colOff>76200</xdr:colOff>
      <xdr:row>15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K14" sqref="K14"/>
    </sheetView>
  </sheetViews>
  <sheetFormatPr defaultRowHeight="15" x14ac:dyDescent="0.25"/>
  <cols>
    <col min="1" max="1" width="28.5703125" bestFit="1" customWidth="1"/>
    <col min="8" max="8" width="12" bestFit="1" customWidth="1"/>
  </cols>
  <sheetData>
    <row r="1" spans="2:9" x14ac:dyDescent="0.25">
      <c r="B1" t="s">
        <v>0</v>
      </c>
    </row>
    <row r="2" spans="2:9" x14ac:dyDescent="0.25">
      <c r="B2" s="4" t="s">
        <v>3</v>
      </c>
      <c r="C2" s="4"/>
      <c r="D2" s="4" t="s">
        <v>4</v>
      </c>
      <c r="E2" s="4"/>
    </row>
    <row r="3" spans="2:9" x14ac:dyDescent="0.25">
      <c r="B3" t="s">
        <v>1</v>
      </c>
      <c r="C3" t="s">
        <v>2</v>
      </c>
      <c r="D3" t="s">
        <v>1</v>
      </c>
      <c r="E3" t="s">
        <v>2</v>
      </c>
      <c r="G3" t="s">
        <v>15</v>
      </c>
    </row>
    <row r="4" spans="2:9" x14ac:dyDescent="0.25">
      <c r="B4">
        <v>1</v>
      </c>
      <c r="C4">
        <v>6.1</v>
      </c>
      <c r="D4">
        <v>1</v>
      </c>
      <c r="E4">
        <v>19.600000000000001</v>
      </c>
      <c r="G4" t="s">
        <v>39</v>
      </c>
      <c r="I4" t="s">
        <v>20</v>
      </c>
    </row>
    <row r="5" spans="2:9" x14ac:dyDescent="0.25">
      <c r="B5">
        <v>2</v>
      </c>
      <c r="C5">
        <v>14.8</v>
      </c>
      <c r="D5">
        <v>2</v>
      </c>
      <c r="E5">
        <v>12.1</v>
      </c>
      <c r="G5" s="2" t="s">
        <v>16</v>
      </c>
      <c r="H5">
        <f>_xlfn.T.DIST.2T(ABS(AVERAGE(C4:C53)-11.25)/(_xlfn.STDEV.S(C4:C53)/SQRT(COUNT(C4:C53))),COUNT(C4:C53)-1)</f>
        <v>6.2534621380949409E-2</v>
      </c>
      <c r="I5" t="str">
        <f>IF(H5&lt;=0.05,"yes","no")</f>
        <v>no</v>
      </c>
    </row>
    <row r="6" spans="2:9" x14ac:dyDescent="0.25">
      <c r="B6">
        <v>3</v>
      </c>
      <c r="C6">
        <v>12.5</v>
      </c>
      <c r="D6">
        <v>3</v>
      </c>
      <c r="E6">
        <v>5.7</v>
      </c>
      <c r="G6" s="2" t="s">
        <v>17</v>
      </c>
      <c r="H6">
        <f>_xlfn.T.DIST.RT(ABS(AVERAGE(C4:C53)-11.25)/(_xlfn.STDEV.S(C4:C53)/SQRT(COUNT(C4:C53))),COUNT(C4:C53)-1)</f>
        <v>3.1267310690474705E-2</v>
      </c>
      <c r="I6" t="str">
        <f t="shared" ref="I6:I7" si="0">IF(H6&lt;=0.05,"yes","no")</f>
        <v>yes</v>
      </c>
    </row>
    <row r="7" spans="2:9" x14ac:dyDescent="0.25">
      <c r="B7">
        <v>4</v>
      </c>
      <c r="C7">
        <v>12.8</v>
      </c>
      <c r="D7">
        <v>4</v>
      </c>
      <c r="E7">
        <v>19.100000000000001</v>
      </c>
      <c r="G7" s="2" t="s">
        <v>18</v>
      </c>
      <c r="H7">
        <f>_xlfn.T.DIST(ABS(AVERAGE(C4:C53)-11.25)/(_xlfn.STDEV.S(C4:C53)/SQRT(COUNT(C4:C53))),COUNT(C4:C53)-1,FALSE)</f>
        <v>6.6410208669571424E-2</v>
      </c>
      <c r="I7" t="str">
        <f t="shared" si="0"/>
        <v>no</v>
      </c>
    </row>
    <row r="8" spans="2:9" x14ac:dyDescent="0.25">
      <c r="B8">
        <v>5</v>
      </c>
      <c r="C8">
        <v>5.7</v>
      </c>
      <c r="D8">
        <v>5</v>
      </c>
      <c r="E8">
        <v>12.3</v>
      </c>
      <c r="G8" t="s">
        <v>40</v>
      </c>
    </row>
    <row r="9" spans="2:9" x14ac:dyDescent="0.25">
      <c r="B9">
        <v>6</v>
      </c>
      <c r="C9">
        <v>9</v>
      </c>
      <c r="D9">
        <v>6</v>
      </c>
      <c r="E9">
        <v>12.6</v>
      </c>
      <c r="G9" s="2" t="s">
        <v>16</v>
      </c>
      <c r="H9">
        <f>_xlfn.T.DIST.2T(ABS(AVERAGE(E4:E53)-13.25)/(_xlfn.STDEV.S(E4:E53)/SQRT(COUNT(E4:E53))),COUNT(E4:E53)-1)</f>
        <v>8.8514043900366352E-2</v>
      </c>
      <c r="I9" t="str">
        <f>IF(H9&lt;=0.05,"yes","no")</f>
        <v>no</v>
      </c>
    </row>
    <row r="10" spans="2:9" x14ac:dyDescent="0.25">
      <c r="B10">
        <v>7</v>
      </c>
      <c r="C10">
        <v>13.3</v>
      </c>
      <c r="D10">
        <v>7</v>
      </c>
      <c r="E10">
        <v>18</v>
      </c>
      <c r="G10" s="2" t="s">
        <v>17</v>
      </c>
      <c r="H10">
        <f>_xlfn.T.DIST.RT(ABS(AVERAGE(E4:E53)-13.25)/(_xlfn.STDEV.S(E4:E53)/SQRT(COUNT(E4:E53))),COUNT(E4:E53)-1)</f>
        <v>4.4257021950183176E-2</v>
      </c>
      <c r="I10" t="str">
        <f t="shared" ref="I10:I11" si="1">IF(H10&lt;=0.05,"yes","no")</f>
        <v>yes</v>
      </c>
    </row>
    <row r="11" spans="2:9" x14ac:dyDescent="0.25">
      <c r="B11">
        <v>8</v>
      </c>
      <c r="C11">
        <v>10.6</v>
      </c>
      <c r="D11">
        <v>8</v>
      </c>
      <c r="E11">
        <v>15.9</v>
      </c>
      <c r="G11" s="2" t="s">
        <v>18</v>
      </c>
      <c r="H11">
        <f>_xlfn.T.DIST(ABS(AVERAGE(E4:E53)-13.25)/(_xlfn.STDEV.S(E4:E53)/SQRT(COUNT(E4:E53))),COUNT(E4:E53)-1,FALSE)</f>
        <v>8.8790394788697199E-2</v>
      </c>
      <c r="I11" t="str">
        <f t="shared" si="1"/>
        <v>no</v>
      </c>
    </row>
    <row r="12" spans="2:9" x14ac:dyDescent="0.25">
      <c r="B12">
        <v>9</v>
      </c>
      <c r="C12">
        <v>14.9</v>
      </c>
      <c r="D12">
        <v>9</v>
      </c>
      <c r="E12">
        <v>21.5</v>
      </c>
    </row>
    <row r="13" spans="2:9" x14ac:dyDescent="0.25">
      <c r="B13">
        <v>10</v>
      </c>
      <c r="C13">
        <v>11.5</v>
      </c>
      <c r="D13">
        <v>10</v>
      </c>
      <c r="E13">
        <v>13.2</v>
      </c>
      <c r="G13" t="s">
        <v>19</v>
      </c>
    </row>
    <row r="14" spans="2:9" x14ac:dyDescent="0.25">
      <c r="B14">
        <v>11</v>
      </c>
      <c r="C14">
        <v>13.2</v>
      </c>
      <c r="D14">
        <v>11</v>
      </c>
      <c r="E14">
        <v>25.1</v>
      </c>
      <c r="H14">
        <f>_xlfn.T.TEST(C4:C53,E4:E53,1,3)</f>
        <v>7.7850903540222375E-7</v>
      </c>
      <c r="I14" t="str">
        <f t="shared" ref="I14" si="2">IF(H14&lt;=0.05,"yes","no")</f>
        <v>yes</v>
      </c>
    </row>
    <row r="15" spans="2:9" x14ac:dyDescent="0.25">
      <c r="B15">
        <v>12</v>
      </c>
      <c r="C15">
        <v>9.1</v>
      </c>
      <c r="D15">
        <v>12</v>
      </c>
      <c r="E15">
        <v>15.4</v>
      </c>
    </row>
    <row r="16" spans="2:9" x14ac:dyDescent="0.25">
      <c r="B16">
        <v>13</v>
      </c>
      <c r="C16">
        <v>11.4</v>
      </c>
      <c r="D16">
        <v>13</v>
      </c>
      <c r="E16">
        <v>18.3</v>
      </c>
    </row>
    <row r="17" spans="2:5" x14ac:dyDescent="0.25">
      <c r="B17">
        <v>14</v>
      </c>
      <c r="C17">
        <v>7.5</v>
      </c>
      <c r="D17">
        <v>14</v>
      </c>
      <c r="E17">
        <v>8.6</v>
      </c>
    </row>
    <row r="18" spans="2:5" x14ac:dyDescent="0.25">
      <c r="B18">
        <v>15</v>
      </c>
      <c r="C18">
        <v>5.4</v>
      </c>
      <c r="D18">
        <v>15</v>
      </c>
      <c r="E18">
        <v>11.4</v>
      </c>
    </row>
    <row r="19" spans="2:5" x14ac:dyDescent="0.25">
      <c r="B19">
        <v>16</v>
      </c>
      <c r="C19">
        <v>11.6</v>
      </c>
      <c r="D19">
        <v>16</v>
      </c>
      <c r="E19">
        <v>12.8</v>
      </c>
    </row>
    <row r="20" spans="2:5" x14ac:dyDescent="0.25">
      <c r="B20">
        <v>17</v>
      </c>
      <c r="C20">
        <v>7.9</v>
      </c>
      <c r="D20">
        <v>17</v>
      </c>
      <c r="E20">
        <v>14.2</v>
      </c>
    </row>
    <row r="21" spans="2:5" x14ac:dyDescent="0.25">
      <c r="B21">
        <v>18</v>
      </c>
      <c r="C21">
        <v>12.3</v>
      </c>
      <c r="D21">
        <v>18</v>
      </c>
      <c r="E21">
        <v>12.3</v>
      </c>
    </row>
    <row r="22" spans="2:5" x14ac:dyDescent="0.25">
      <c r="B22">
        <v>19</v>
      </c>
      <c r="C22">
        <v>8</v>
      </c>
      <c r="D22">
        <v>19</v>
      </c>
      <c r="E22">
        <v>11.9</v>
      </c>
    </row>
    <row r="23" spans="2:5" x14ac:dyDescent="0.25">
      <c r="B23">
        <v>20</v>
      </c>
      <c r="C23">
        <v>9.3000000000000007</v>
      </c>
      <c r="D23">
        <v>20</v>
      </c>
      <c r="E23">
        <v>22.7</v>
      </c>
    </row>
    <row r="24" spans="2:5" x14ac:dyDescent="0.25">
      <c r="B24">
        <v>21</v>
      </c>
      <c r="C24">
        <v>7.2</v>
      </c>
      <c r="D24">
        <v>21</v>
      </c>
      <c r="E24">
        <v>7.6</v>
      </c>
    </row>
    <row r="25" spans="2:5" x14ac:dyDescent="0.25">
      <c r="B25">
        <v>22</v>
      </c>
      <c r="C25">
        <v>14.9</v>
      </c>
      <c r="D25">
        <v>22</v>
      </c>
      <c r="E25">
        <v>15.7</v>
      </c>
    </row>
    <row r="26" spans="2:5" x14ac:dyDescent="0.25">
      <c r="B26">
        <v>23</v>
      </c>
      <c r="C26">
        <v>6.6</v>
      </c>
      <c r="D26">
        <v>23</v>
      </c>
      <c r="E26">
        <v>19.2</v>
      </c>
    </row>
    <row r="27" spans="2:5" x14ac:dyDescent="0.25">
      <c r="B27">
        <v>24</v>
      </c>
      <c r="C27">
        <v>7.6</v>
      </c>
      <c r="D27">
        <v>24</v>
      </c>
      <c r="E27">
        <v>14.6</v>
      </c>
    </row>
    <row r="28" spans="2:5" x14ac:dyDescent="0.25">
      <c r="B28">
        <v>25</v>
      </c>
      <c r="C28">
        <v>13.1</v>
      </c>
      <c r="D28">
        <v>25</v>
      </c>
      <c r="E28">
        <v>17.399999999999999</v>
      </c>
    </row>
    <row r="29" spans="2:5" x14ac:dyDescent="0.25">
      <c r="B29">
        <v>26</v>
      </c>
      <c r="C29">
        <v>15.9</v>
      </c>
      <c r="D29">
        <v>26</v>
      </c>
      <c r="E29">
        <v>12.2</v>
      </c>
    </row>
    <row r="30" spans="2:5" x14ac:dyDescent="0.25">
      <c r="B30">
        <v>27</v>
      </c>
      <c r="C30">
        <v>8</v>
      </c>
      <c r="D30">
        <v>27</v>
      </c>
      <c r="E30">
        <v>12.6</v>
      </c>
    </row>
    <row r="31" spans="2:5" x14ac:dyDescent="0.25">
      <c r="B31">
        <v>28</v>
      </c>
      <c r="C31">
        <v>5.5</v>
      </c>
      <c r="D31">
        <v>28</v>
      </c>
      <c r="E31">
        <v>15</v>
      </c>
    </row>
    <row r="32" spans="2:5" x14ac:dyDescent="0.25">
      <c r="B32">
        <v>29</v>
      </c>
      <c r="C32">
        <v>6.9</v>
      </c>
      <c r="D32">
        <v>29</v>
      </c>
      <c r="E32">
        <v>14.6</v>
      </c>
    </row>
    <row r="33" spans="2:5" x14ac:dyDescent="0.25">
      <c r="B33">
        <v>30</v>
      </c>
      <c r="C33">
        <v>14.6</v>
      </c>
      <c r="D33">
        <v>30</v>
      </c>
      <c r="E33">
        <v>9.4</v>
      </c>
    </row>
    <row r="34" spans="2:5" x14ac:dyDescent="0.25">
      <c r="B34">
        <v>31</v>
      </c>
      <c r="C34">
        <v>9</v>
      </c>
      <c r="D34">
        <v>31</v>
      </c>
      <c r="E34">
        <v>13.1</v>
      </c>
    </row>
    <row r="35" spans="2:5" x14ac:dyDescent="0.25">
      <c r="B35">
        <v>32</v>
      </c>
      <c r="C35">
        <v>10.4</v>
      </c>
      <c r="D35">
        <v>32</v>
      </c>
      <c r="E35">
        <v>12</v>
      </c>
    </row>
    <row r="36" spans="2:5" x14ac:dyDescent="0.25">
      <c r="B36">
        <v>33</v>
      </c>
      <c r="C36">
        <v>8.6999999999999993</v>
      </c>
      <c r="D36">
        <v>33</v>
      </c>
      <c r="E36">
        <v>14.1</v>
      </c>
    </row>
    <row r="37" spans="2:5" x14ac:dyDescent="0.25">
      <c r="B37">
        <v>34</v>
      </c>
      <c r="C37">
        <v>10.5</v>
      </c>
      <c r="D37">
        <v>34</v>
      </c>
      <c r="E37">
        <v>11.2</v>
      </c>
    </row>
    <row r="38" spans="2:5" x14ac:dyDescent="0.25">
      <c r="B38">
        <v>35</v>
      </c>
      <c r="C38">
        <v>9.6</v>
      </c>
      <c r="D38">
        <v>35</v>
      </c>
      <c r="E38">
        <v>15.2</v>
      </c>
    </row>
    <row r="39" spans="2:5" x14ac:dyDescent="0.25">
      <c r="B39">
        <v>36</v>
      </c>
      <c r="C39">
        <v>9.3000000000000007</v>
      </c>
      <c r="D39">
        <v>36</v>
      </c>
      <c r="E39">
        <v>9.6</v>
      </c>
    </row>
    <row r="40" spans="2:5" x14ac:dyDescent="0.25">
      <c r="B40">
        <v>37</v>
      </c>
      <c r="C40">
        <v>16.3</v>
      </c>
      <c r="D40">
        <v>37</v>
      </c>
      <c r="E40">
        <v>15.3</v>
      </c>
    </row>
    <row r="41" spans="2:5" x14ac:dyDescent="0.25">
      <c r="B41">
        <v>38</v>
      </c>
      <c r="C41">
        <v>8.3000000000000007</v>
      </c>
      <c r="D41">
        <v>38</v>
      </c>
      <c r="E41">
        <v>17</v>
      </c>
    </row>
    <row r="42" spans="2:5" x14ac:dyDescent="0.25">
      <c r="B42">
        <v>39</v>
      </c>
      <c r="C42">
        <v>15.5</v>
      </c>
      <c r="D42">
        <v>39</v>
      </c>
      <c r="E42">
        <v>10.6</v>
      </c>
    </row>
    <row r="43" spans="2:5" x14ac:dyDescent="0.25">
      <c r="B43">
        <v>40</v>
      </c>
      <c r="C43">
        <v>6.7</v>
      </c>
      <c r="D43">
        <v>40</v>
      </c>
      <c r="E43">
        <v>10.9</v>
      </c>
    </row>
    <row r="44" spans="2:5" x14ac:dyDescent="0.25">
      <c r="B44">
        <v>41</v>
      </c>
      <c r="C44">
        <v>12.1</v>
      </c>
      <c r="D44">
        <v>41</v>
      </c>
      <c r="E44">
        <v>14.6</v>
      </c>
    </row>
    <row r="45" spans="2:5" x14ac:dyDescent="0.25">
      <c r="B45">
        <v>42</v>
      </c>
      <c r="C45">
        <v>9.6999999999999993</v>
      </c>
      <c r="D45">
        <v>42</v>
      </c>
      <c r="E45">
        <v>16</v>
      </c>
    </row>
    <row r="46" spans="2:5" x14ac:dyDescent="0.25">
      <c r="B46">
        <v>43</v>
      </c>
      <c r="C46">
        <v>4.9000000000000004</v>
      </c>
      <c r="D46">
        <v>43</v>
      </c>
      <c r="E46">
        <v>13.5</v>
      </c>
    </row>
    <row r="47" spans="2:5" x14ac:dyDescent="0.25">
      <c r="B47">
        <v>44</v>
      </c>
      <c r="C47">
        <v>11.5</v>
      </c>
      <c r="D47">
        <v>44</v>
      </c>
      <c r="E47">
        <v>3.6</v>
      </c>
    </row>
    <row r="48" spans="2:5" x14ac:dyDescent="0.25">
      <c r="B48">
        <v>45</v>
      </c>
      <c r="C48">
        <v>13.9</v>
      </c>
      <c r="D48">
        <v>45</v>
      </c>
      <c r="E48">
        <v>12.9</v>
      </c>
    </row>
    <row r="49" spans="1:5" x14ac:dyDescent="0.25">
      <c r="B49">
        <v>46</v>
      </c>
      <c r="C49">
        <v>9.8000000000000007</v>
      </c>
      <c r="D49">
        <v>46</v>
      </c>
      <c r="E49">
        <v>15.8</v>
      </c>
    </row>
    <row r="50" spans="1:5" x14ac:dyDescent="0.25">
      <c r="B50">
        <v>47</v>
      </c>
      <c r="C50">
        <v>14.6</v>
      </c>
      <c r="D50">
        <v>47</v>
      </c>
      <c r="E50">
        <v>18.399999999999999</v>
      </c>
    </row>
    <row r="51" spans="1:5" x14ac:dyDescent="0.25">
      <c r="B51">
        <v>48</v>
      </c>
      <c r="C51">
        <v>9</v>
      </c>
      <c r="D51">
        <v>48</v>
      </c>
      <c r="E51">
        <v>22.7</v>
      </c>
    </row>
    <row r="52" spans="1:5" x14ac:dyDescent="0.25">
      <c r="B52">
        <v>49</v>
      </c>
      <c r="C52">
        <v>13</v>
      </c>
    </row>
    <row r="53" spans="1:5" x14ac:dyDescent="0.25">
      <c r="B53">
        <v>50</v>
      </c>
      <c r="C53">
        <v>10.6</v>
      </c>
    </row>
    <row r="54" spans="1:5" x14ac:dyDescent="0.25">
      <c r="A54" t="s">
        <v>5</v>
      </c>
      <c r="C54">
        <f>SUM(C4:C53)</f>
        <v>520.6</v>
      </c>
      <c r="E54">
        <f>SUM(E4:E53)</f>
        <v>687.5</v>
      </c>
    </row>
    <row r="55" spans="1:5" x14ac:dyDescent="0.25">
      <c r="A55" t="s">
        <v>6</v>
      </c>
      <c r="C55">
        <f>COUNT(C4:C53)</f>
        <v>50</v>
      </c>
      <c r="E55">
        <f>COUNT(E4:E53)</f>
        <v>48</v>
      </c>
    </row>
    <row r="56" spans="1:5" x14ac:dyDescent="0.25">
      <c r="A56" t="s">
        <v>7</v>
      </c>
      <c r="C56">
        <f>AVERAGE(C4:C53)</f>
        <v>10.412000000000001</v>
      </c>
      <c r="E56">
        <f>AVERAGE(E4:E53)</f>
        <v>14.322916666666666</v>
      </c>
    </row>
    <row r="57" spans="1:5" x14ac:dyDescent="0.25">
      <c r="A57" t="s">
        <v>8</v>
      </c>
      <c r="C57">
        <f>MEDIAN(C4:C53)</f>
        <v>10.100000000000001</v>
      </c>
      <c r="E57">
        <f>MEDIAN(E4:E53)</f>
        <v>14.149999999999999</v>
      </c>
    </row>
    <row r="58" spans="1:5" x14ac:dyDescent="0.25">
      <c r="A58" t="s">
        <v>9</v>
      </c>
      <c r="C58">
        <f>_xlfn.MODE.SNGL(C4:C53)</f>
        <v>9</v>
      </c>
      <c r="E58">
        <f>_xlfn.MODE.SNGL(E4:E53)</f>
        <v>14.6</v>
      </c>
    </row>
    <row r="59" spans="1:5" x14ac:dyDescent="0.25">
      <c r="A59" t="s">
        <v>14</v>
      </c>
      <c r="C59">
        <f>COUNTIF(C4:C53,C58)</f>
        <v>3</v>
      </c>
      <c r="E59">
        <f>COUNTIF(E4:E53,E58)</f>
        <v>3</v>
      </c>
    </row>
    <row r="60" spans="1:5" x14ac:dyDescent="0.25">
      <c r="A60" t="s">
        <v>10</v>
      </c>
      <c r="C60">
        <f>_xlfn.VAR.P(C4:C53)</f>
        <v>9.472656000000006</v>
      </c>
      <c r="E60">
        <f>_xlfn.VAR.P(E4:E53)</f>
        <v>17.883016493055468</v>
      </c>
    </row>
    <row r="61" spans="1:5" x14ac:dyDescent="0.25">
      <c r="A61" t="s">
        <v>11</v>
      </c>
      <c r="C61">
        <f>_xlfn.VAR.S(C4:C53)</f>
        <v>9.6659755102040883</v>
      </c>
      <c r="E61">
        <f>_xlfn.VAR.S(E4:E53)</f>
        <v>18.263506205673657</v>
      </c>
    </row>
    <row r="62" spans="1:5" x14ac:dyDescent="0.25">
      <c r="A62" t="s">
        <v>12</v>
      </c>
      <c r="C62">
        <f>_xlfn.STDEV.P(C4:C53)</f>
        <v>3.0777680224474366</v>
      </c>
      <c r="E62">
        <f>_xlfn.STDEV.P(E4:E53)</f>
        <v>4.2288315753947296</v>
      </c>
    </row>
    <row r="63" spans="1:5" x14ac:dyDescent="0.25">
      <c r="A63" t="s">
        <v>13</v>
      </c>
      <c r="C63">
        <f>_xlfn.STDEV.S(C4:C53)</f>
        <v>3.1090151994167039</v>
      </c>
      <c r="E63">
        <f>_xlfn.STDEV.S(E4:E53)</f>
        <v>4.2735823621025082</v>
      </c>
    </row>
    <row r="64" spans="1:5" x14ac:dyDescent="0.25">
      <c r="A64" t="s">
        <v>62</v>
      </c>
      <c r="C64">
        <f>C63/SQRT(C55)</f>
        <v>0.4396811460639195</v>
      </c>
      <c r="E64">
        <f>E63/SQRT(E55)</f>
        <v>0.61683848179098</v>
      </c>
    </row>
    <row r="65" spans="1:5" x14ac:dyDescent="0.25">
      <c r="A65" t="s">
        <v>37</v>
      </c>
      <c r="C65">
        <f>C56-2*C64</f>
        <v>9.532637707872162</v>
      </c>
      <c r="E65">
        <f>E56-2*E64</f>
        <v>13.089239703084706</v>
      </c>
    </row>
    <row r="66" spans="1:5" x14ac:dyDescent="0.25">
      <c r="A66" t="s">
        <v>38</v>
      </c>
      <c r="C66">
        <f>C56+2*C64</f>
        <v>11.29136229212784</v>
      </c>
      <c r="E66">
        <f>E56+2*E64</f>
        <v>15.556593630248626</v>
      </c>
    </row>
  </sheetData>
  <mergeCells count="2">
    <mergeCell ref="B2:C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G18" sqref="G18"/>
    </sheetView>
  </sheetViews>
  <sheetFormatPr defaultRowHeight="15" x14ac:dyDescent="0.25"/>
  <cols>
    <col min="1" max="1" width="34.5703125" bestFit="1" customWidth="1"/>
    <col min="2" max="2" width="10.140625" customWidth="1"/>
    <col min="4" max="4" width="10.5703125" customWidth="1"/>
    <col min="7" max="7" width="24" bestFit="1" customWidth="1"/>
    <col min="8" max="8" width="12" bestFit="1" customWidth="1"/>
    <col min="13" max="13" width="12" bestFit="1" customWidth="1"/>
  </cols>
  <sheetData>
    <row r="1" spans="2:9" x14ac:dyDescent="0.25">
      <c r="B1" t="s">
        <v>21</v>
      </c>
    </row>
    <row r="2" spans="2:9" x14ac:dyDescent="0.25">
      <c r="B2" s="4" t="s">
        <v>3</v>
      </c>
      <c r="C2" s="4"/>
      <c r="D2" s="4" t="s">
        <v>4</v>
      </c>
      <c r="E2" s="4"/>
    </row>
    <row r="3" spans="2:9" x14ac:dyDescent="0.25">
      <c r="B3" t="s">
        <v>1</v>
      </c>
      <c r="C3" t="s">
        <v>22</v>
      </c>
      <c r="D3" t="s">
        <v>1</v>
      </c>
      <c r="E3" t="s">
        <v>22</v>
      </c>
      <c r="G3" s="1" t="s">
        <v>29</v>
      </c>
    </row>
    <row r="4" spans="2:9" x14ac:dyDescent="0.25">
      <c r="B4">
        <v>1</v>
      </c>
      <c r="C4">
        <v>1</v>
      </c>
      <c r="D4">
        <v>1</v>
      </c>
      <c r="E4">
        <v>0</v>
      </c>
      <c r="G4" t="s">
        <v>30</v>
      </c>
      <c r="I4" t="s">
        <v>34</v>
      </c>
    </row>
    <row r="5" spans="2:9" x14ac:dyDescent="0.25">
      <c r="B5">
        <v>2</v>
      </c>
      <c r="C5">
        <v>1</v>
      </c>
      <c r="D5">
        <v>2</v>
      </c>
      <c r="E5">
        <v>0</v>
      </c>
      <c r="G5" s="1" t="s">
        <v>31</v>
      </c>
      <c r="H5">
        <f>_xlfn.NORM.DIST((AVERAGE(C4:C107)-0.5)/SQRT((0.5*(1-0.5))/COUNT(C4:C107)),0,1,TRUE)</f>
        <v>0.78814460141660359</v>
      </c>
      <c r="I5" t="str">
        <f>IF(H5&lt;=0.05,"yes","no")</f>
        <v>no</v>
      </c>
    </row>
    <row r="6" spans="2:9" x14ac:dyDescent="0.25">
      <c r="B6">
        <v>3</v>
      </c>
      <c r="C6">
        <v>1</v>
      </c>
      <c r="D6">
        <v>3</v>
      </c>
      <c r="E6">
        <v>0</v>
      </c>
      <c r="G6" t="s">
        <v>32</v>
      </c>
      <c r="I6" t="s">
        <v>34</v>
      </c>
    </row>
    <row r="7" spans="2:9" x14ac:dyDescent="0.25">
      <c r="B7">
        <v>4</v>
      </c>
      <c r="C7">
        <v>1</v>
      </c>
      <c r="D7">
        <v>4</v>
      </c>
      <c r="E7">
        <v>0</v>
      </c>
      <c r="G7" s="1" t="s">
        <v>31</v>
      </c>
      <c r="H7">
        <f>_xlfn.NORM.DIST((AVERAGE(E4:E107)-0.5)/SQRT((0.5*(1-0.5))/COUNT(E4:E107)),0,1,TRUE)</f>
        <v>1.2582565263609452E-6</v>
      </c>
      <c r="I7" t="str">
        <f>IF(H7&lt;=0.05,"yes","no")</f>
        <v>yes</v>
      </c>
    </row>
    <row r="8" spans="2:9" x14ac:dyDescent="0.25">
      <c r="B8">
        <v>5</v>
      </c>
      <c r="C8">
        <v>1</v>
      </c>
      <c r="D8">
        <v>5</v>
      </c>
      <c r="E8">
        <v>0</v>
      </c>
      <c r="G8" t="s">
        <v>33</v>
      </c>
      <c r="I8" t="s">
        <v>34</v>
      </c>
    </row>
    <row r="9" spans="2:9" x14ac:dyDescent="0.25">
      <c r="B9">
        <v>6</v>
      </c>
      <c r="C9">
        <v>1</v>
      </c>
      <c r="D9">
        <v>6</v>
      </c>
      <c r="E9">
        <v>0</v>
      </c>
    </row>
    <row r="10" spans="2:9" x14ac:dyDescent="0.25">
      <c r="B10">
        <v>7</v>
      </c>
      <c r="C10">
        <v>0</v>
      </c>
      <c r="D10">
        <v>7</v>
      </c>
      <c r="E10">
        <v>1</v>
      </c>
      <c r="G10" t="s">
        <v>35</v>
      </c>
      <c r="H10">
        <f>AVERAGE(C4:C107)*COUNT(C4:C107)/(COUNT(C4:C107)+COUNT(E4:E107))+AVERAGE(E4:E107)*COUNT(E4:E107)/(COUNT(C4:C107)+COUNT(E4:E107))</f>
        <v>0.40196078431372551</v>
      </c>
    </row>
    <row r="11" spans="2:9" x14ac:dyDescent="0.25">
      <c r="B11">
        <v>8</v>
      </c>
      <c r="C11">
        <v>1</v>
      </c>
      <c r="D11">
        <v>8</v>
      </c>
      <c r="E11">
        <v>0</v>
      </c>
      <c r="G11" s="1" t="s">
        <v>36</v>
      </c>
      <c r="H11">
        <f>_xlfn.NORM.S.DIST((AVERAGE(C4:C107)-AVERAGE(E4:E107))/SQRT(H10*(1-H10)*(1/COUNT(C4:C107)+1/COUNT(E4:E107))),FALSE)</f>
        <v>1.6772453401157493E-4</v>
      </c>
      <c r="I11" t="str">
        <f>IF(H13&lt;=0.05,"yes","no")</f>
        <v>yes</v>
      </c>
    </row>
    <row r="12" spans="2:9" x14ac:dyDescent="0.25">
      <c r="B12">
        <v>9</v>
      </c>
      <c r="C12">
        <v>1</v>
      </c>
      <c r="D12">
        <v>9</v>
      </c>
      <c r="E12">
        <v>0</v>
      </c>
    </row>
    <row r="13" spans="2:9" x14ac:dyDescent="0.25">
      <c r="B13">
        <v>10</v>
      </c>
      <c r="C13">
        <v>0</v>
      </c>
      <c r="D13">
        <v>10</v>
      </c>
      <c r="E13">
        <v>0</v>
      </c>
    </row>
    <row r="14" spans="2:9" x14ac:dyDescent="0.25">
      <c r="B14">
        <v>11</v>
      </c>
      <c r="C14">
        <v>1</v>
      </c>
      <c r="D14">
        <v>11</v>
      </c>
      <c r="E14">
        <v>1</v>
      </c>
      <c r="H14" s="3"/>
    </row>
    <row r="15" spans="2:9" x14ac:dyDescent="0.25">
      <c r="B15">
        <v>12</v>
      </c>
      <c r="C15">
        <v>0</v>
      </c>
      <c r="D15">
        <v>12</v>
      </c>
      <c r="E15">
        <v>0</v>
      </c>
    </row>
    <row r="16" spans="2:9" x14ac:dyDescent="0.25">
      <c r="B16">
        <v>13</v>
      </c>
      <c r="C16">
        <v>1</v>
      </c>
      <c r="D16">
        <v>13</v>
      </c>
      <c r="E16">
        <v>0</v>
      </c>
    </row>
    <row r="17" spans="2:5" x14ac:dyDescent="0.25">
      <c r="B17">
        <v>14</v>
      </c>
      <c r="C17">
        <v>1</v>
      </c>
      <c r="D17">
        <v>14</v>
      </c>
      <c r="E17">
        <v>1</v>
      </c>
    </row>
    <row r="18" spans="2:5" x14ac:dyDescent="0.25">
      <c r="B18">
        <v>15</v>
      </c>
      <c r="C18">
        <v>1</v>
      </c>
      <c r="D18">
        <v>15</v>
      </c>
      <c r="E18">
        <v>0</v>
      </c>
    </row>
    <row r="19" spans="2:5" x14ac:dyDescent="0.25">
      <c r="B19">
        <v>16</v>
      </c>
      <c r="C19">
        <v>1</v>
      </c>
      <c r="D19">
        <v>16</v>
      </c>
      <c r="E19">
        <v>0</v>
      </c>
    </row>
    <row r="20" spans="2:5" x14ac:dyDescent="0.25">
      <c r="B20">
        <v>17</v>
      </c>
      <c r="C20">
        <v>0</v>
      </c>
      <c r="D20">
        <v>17</v>
      </c>
      <c r="E20">
        <v>0</v>
      </c>
    </row>
    <row r="21" spans="2:5" x14ac:dyDescent="0.25">
      <c r="B21">
        <v>18</v>
      </c>
      <c r="C21">
        <v>0</v>
      </c>
      <c r="D21">
        <v>18</v>
      </c>
      <c r="E21">
        <v>1</v>
      </c>
    </row>
    <row r="22" spans="2:5" x14ac:dyDescent="0.25">
      <c r="B22">
        <v>19</v>
      </c>
      <c r="C22">
        <v>0</v>
      </c>
      <c r="D22">
        <v>19</v>
      </c>
      <c r="E22">
        <v>0</v>
      </c>
    </row>
    <row r="23" spans="2:5" x14ac:dyDescent="0.25">
      <c r="B23">
        <v>20</v>
      </c>
      <c r="C23">
        <v>1</v>
      </c>
      <c r="D23">
        <v>20</v>
      </c>
      <c r="E23">
        <v>0</v>
      </c>
    </row>
    <row r="24" spans="2:5" x14ac:dyDescent="0.25">
      <c r="B24">
        <v>21</v>
      </c>
      <c r="C24">
        <v>0</v>
      </c>
      <c r="D24">
        <v>21</v>
      </c>
      <c r="E24">
        <v>1</v>
      </c>
    </row>
    <row r="25" spans="2:5" x14ac:dyDescent="0.25">
      <c r="B25">
        <v>22</v>
      </c>
      <c r="C25">
        <v>0</v>
      </c>
      <c r="D25">
        <v>22</v>
      </c>
      <c r="E25">
        <v>0</v>
      </c>
    </row>
    <row r="26" spans="2:5" x14ac:dyDescent="0.25">
      <c r="B26">
        <v>23</v>
      </c>
      <c r="C26">
        <v>0</v>
      </c>
      <c r="D26">
        <v>23</v>
      </c>
      <c r="E26">
        <v>1</v>
      </c>
    </row>
    <row r="27" spans="2:5" x14ac:dyDescent="0.25">
      <c r="B27">
        <v>24</v>
      </c>
      <c r="C27">
        <v>1</v>
      </c>
      <c r="D27">
        <v>24</v>
      </c>
      <c r="E27">
        <v>0</v>
      </c>
    </row>
    <row r="28" spans="2:5" x14ac:dyDescent="0.25">
      <c r="B28">
        <v>25</v>
      </c>
      <c r="C28">
        <v>0</v>
      </c>
      <c r="D28">
        <v>25</v>
      </c>
      <c r="E28">
        <v>1</v>
      </c>
    </row>
    <row r="29" spans="2:5" x14ac:dyDescent="0.25">
      <c r="B29">
        <v>26</v>
      </c>
      <c r="C29">
        <v>0</v>
      </c>
      <c r="D29">
        <v>26</v>
      </c>
      <c r="E29">
        <v>0</v>
      </c>
    </row>
    <row r="30" spans="2:5" x14ac:dyDescent="0.25">
      <c r="B30">
        <v>27</v>
      </c>
      <c r="C30">
        <v>1</v>
      </c>
      <c r="D30">
        <v>27</v>
      </c>
      <c r="E30">
        <v>0</v>
      </c>
    </row>
    <row r="31" spans="2:5" x14ac:dyDescent="0.25">
      <c r="B31">
        <v>28</v>
      </c>
      <c r="C31">
        <v>1</v>
      </c>
      <c r="D31">
        <v>28</v>
      </c>
      <c r="E31">
        <v>0</v>
      </c>
    </row>
    <row r="32" spans="2:5" x14ac:dyDescent="0.25">
      <c r="B32">
        <v>29</v>
      </c>
      <c r="C32">
        <v>1</v>
      </c>
      <c r="D32">
        <v>29</v>
      </c>
      <c r="E32">
        <v>0</v>
      </c>
    </row>
    <row r="33" spans="2:5" x14ac:dyDescent="0.25">
      <c r="B33">
        <v>30</v>
      </c>
      <c r="C33">
        <v>0</v>
      </c>
      <c r="D33">
        <v>30</v>
      </c>
      <c r="E33">
        <v>0</v>
      </c>
    </row>
    <row r="34" spans="2:5" x14ac:dyDescent="0.25">
      <c r="B34">
        <v>31</v>
      </c>
      <c r="C34">
        <v>0</v>
      </c>
      <c r="D34">
        <v>31</v>
      </c>
      <c r="E34">
        <v>0</v>
      </c>
    </row>
    <row r="35" spans="2:5" x14ac:dyDescent="0.25">
      <c r="B35">
        <v>32</v>
      </c>
      <c r="C35">
        <v>0</v>
      </c>
      <c r="D35">
        <v>32</v>
      </c>
      <c r="E35">
        <v>1</v>
      </c>
    </row>
    <row r="36" spans="2:5" x14ac:dyDescent="0.25">
      <c r="B36">
        <v>33</v>
      </c>
      <c r="C36">
        <v>1</v>
      </c>
      <c r="D36">
        <v>33</v>
      </c>
      <c r="E36">
        <v>0</v>
      </c>
    </row>
    <row r="37" spans="2:5" x14ac:dyDescent="0.25">
      <c r="B37">
        <v>34</v>
      </c>
      <c r="C37">
        <v>0</v>
      </c>
      <c r="D37">
        <v>34</v>
      </c>
      <c r="E37">
        <v>0</v>
      </c>
    </row>
    <row r="38" spans="2:5" x14ac:dyDescent="0.25">
      <c r="B38">
        <v>35</v>
      </c>
      <c r="C38">
        <v>1</v>
      </c>
      <c r="D38">
        <v>35</v>
      </c>
      <c r="E38">
        <v>0</v>
      </c>
    </row>
    <row r="39" spans="2:5" x14ac:dyDescent="0.25">
      <c r="B39">
        <v>36</v>
      </c>
      <c r="C39">
        <v>0</v>
      </c>
      <c r="D39">
        <v>36</v>
      </c>
      <c r="E39">
        <v>0</v>
      </c>
    </row>
    <row r="40" spans="2:5" x14ac:dyDescent="0.25">
      <c r="B40">
        <v>37</v>
      </c>
      <c r="C40">
        <v>1</v>
      </c>
      <c r="D40">
        <v>37</v>
      </c>
      <c r="E40">
        <v>0</v>
      </c>
    </row>
    <row r="41" spans="2:5" x14ac:dyDescent="0.25">
      <c r="B41">
        <v>38</v>
      </c>
      <c r="C41">
        <v>0</v>
      </c>
      <c r="D41">
        <v>38</v>
      </c>
      <c r="E41">
        <v>0</v>
      </c>
    </row>
    <row r="42" spans="2:5" x14ac:dyDescent="0.25">
      <c r="B42">
        <v>39</v>
      </c>
      <c r="C42">
        <v>1</v>
      </c>
      <c r="D42">
        <v>39</v>
      </c>
      <c r="E42">
        <v>0</v>
      </c>
    </row>
    <row r="43" spans="2:5" x14ac:dyDescent="0.25">
      <c r="B43">
        <v>40</v>
      </c>
      <c r="C43">
        <v>0</v>
      </c>
      <c r="D43">
        <v>40</v>
      </c>
      <c r="E43">
        <v>1</v>
      </c>
    </row>
    <row r="44" spans="2:5" x14ac:dyDescent="0.25">
      <c r="B44">
        <v>41</v>
      </c>
      <c r="C44">
        <v>0</v>
      </c>
      <c r="D44">
        <v>41</v>
      </c>
      <c r="E44">
        <v>1</v>
      </c>
    </row>
    <row r="45" spans="2:5" x14ac:dyDescent="0.25">
      <c r="B45">
        <v>42</v>
      </c>
      <c r="C45">
        <v>0</v>
      </c>
      <c r="D45">
        <v>42</v>
      </c>
      <c r="E45">
        <v>1</v>
      </c>
    </row>
    <row r="46" spans="2:5" x14ac:dyDescent="0.25">
      <c r="B46">
        <v>43</v>
      </c>
      <c r="C46">
        <v>1</v>
      </c>
      <c r="D46">
        <v>43</v>
      </c>
      <c r="E46">
        <v>1</v>
      </c>
    </row>
    <row r="47" spans="2:5" x14ac:dyDescent="0.25">
      <c r="B47">
        <v>44</v>
      </c>
      <c r="C47">
        <v>0</v>
      </c>
      <c r="D47">
        <v>44</v>
      </c>
      <c r="E47">
        <v>0</v>
      </c>
    </row>
    <row r="48" spans="2:5" x14ac:dyDescent="0.25">
      <c r="B48">
        <v>45</v>
      </c>
      <c r="C48">
        <v>1</v>
      </c>
      <c r="D48">
        <v>45</v>
      </c>
      <c r="E48">
        <v>1</v>
      </c>
    </row>
    <row r="49" spans="2:5" x14ac:dyDescent="0.25">
      <c r="B49">
        <v>46</v>
      </c>
      <c r="C49">
        <v>1</v>
      </c>
      <c r="D49">
        <v>46</v>
      </c>
      <c r="E49">
        <v>0</v>
      </c>
    </row>
    <row r="50" spans="2:5" x14ac:dyDescent="0.25">
      <c r="B50">
        <v>47</v>
      </c>
      <c r="C50">
        <v>0</v>
      </c>
      <c r="D50">
        <v>47</v>
      </c>
      <c r="E50">
        <v>0</v>
      </c>
    </row>
    <row r="51" spans="2:5" x14ac:dyDescent="0.25">
      <c r="B51">
        <v>48</v>
      </c>
      <c r="C51">
        <v>0</v>
      </c>
      <c r="D51">
        <v>48</v>
      </c>
      <c r="E51">
        <v>0</v>
      </c>
    </row>
    <row r="52" spans="2:5" x14ac:dyDescent="0.25">
      <c r="B52">
        <v>49</v>
      </c>
      <c r="C52">
        <v>1</v>
      </c>
      <c r="D52">
        <v>49</v>
      </c>
      <c r="E52">
        <v>0</v>
      </c>
    </row>
    <row r="53" spans="2:5" x14ac:dyDescent="0.25">
      <c r="B53">
        <v>50</v>
      </c>
      <c r="C53">
        <v>1</v>
      </c>
      <c r="D53">
        <v>50</v>
      </c>
      <c r="E53">
        <v>0</v>
      </c>
    </row>
    <row r="54" spans="2:5" x14ac:dyDescent="0.25">
      <c r="B54">
        <v>51</v>
      </c>
      <c r="C54">
        <v>0</v>
      </c>
      <c r="D54">
        <v>51</v>
      </c>
      <c r="E54">
        <v>1</v>
      </c>
    </row>
    <row r="55" spans="2:5" x14ac:dyDescent="0.25">
      <c r="B55">
        <v>52</v>
      </c>
      <c r="C55">
        <v>1</v>
      </c>
      <c r="D55">
        <v>52</v>
      </c>
      <c r="E55">
        <v>0</v>
      </c>
    </row>
    <row r="56" spans="2:5" x14ac:dyDescent="0.25">
      <c r="B56">
        <v>53</v>
      </c>
      <c r="C56">
        <v>0</v>
      </c>
      <c r="D56">
        <v>53</v>
      </c>
      <c r="E56">
        <v>1</v>
      </c>
    </row>
    <row r="57" spans="2:5" x14ac:dyDescent="0.25">
      <c r="B57">
        <v>54</v>
      </c>
      <c r="C57">
        <v>1</v>
      </c>
      <c r="D57">
        <v>54</v>
      </c>
      <c r="E57">
        <v>0</v>
      </c>
    </row>
    <row r="58" spans="2:5" x14ac:dyDescent="0.25">
      <c r="B58">
        <v>55</v>
      </c>
      <c r="C58">
        <v>1</v>
      </c>
      <c r="D58">
        <v>55</v>
      </c>
      <c r="E58">
        <v>0</v>
      </c>
    </row>
    <row r="59" spans="2:5" x14ac:dyDescent="0.25">
      <c r="B59">
        <v>56</v>
      </c>
      <c r="C59">
        <v>0</v>
      </c>
      <c r="D59">
        <v>56</v>
      </c>
      <c r="E59">
        <v>1</v>
      </c>
    </row>
    <row r="60" spans="2:5" x14ac:dyDescent="0.25">
      <c r="B60">
        <v>57</v>
      </c>
      <c r="C60">
        <v>1</v>
      </c>
      <c r="D60">
        <v>57</v>
      </c>
      <c r="E60">
        <v>1</v>
      </c>
    </row>
    <row r="61" spans="2:5" x14ac:dyDescent="0.25">
      <c r="B61">
        <v>58</v>
      </c>
      <c r="C61">
        <v>0</v>
      </c>
      <c r="D61">
        <v>58</v>
      </c>
      <c r="E61">
        <v>1</v>
      </c>
    </row>
    <row r="62" spans="2:5" x14ac:dyDescent="0.25">
      <c r="B62">
        <v>59</v>
      </c>
      <c r="C62">
        <v>1</v>
      </c>
      <c r="D62">
        <v>59</v>
      </c>
      <c r="E62">
        <v>0</v>
      </c>
    </row>
    <row r="63" spans="2:5" x14ac:dyDescent="0.25">
      <c r="B63">
        <v>60</v>
      </c>
      <c r="C63">
        <v>0</v>
      </c>
      <c r="D63">
        <v>60</v>
      </c>
      <c r="E63">
        <v>0</v>
      </c>
    </row>
    <row r="64" spans="2:5" x14ac:dyDescent="0.25">
      <c r="B64">
        <v>61</v>
      </c>
      <c r="C64">
        <v>0</v>
      </c>
      <c r="D64">
        <v>61</v>
      </c>
      <c r="E64">
        <v>0</v>
      </c>
    </row>
    <row r="65" spans="2:5" x14ac:dyDescent="0.25">
      <c r="B65">
        <v>62</v>
      </c>
      <c r="C65">
        <v>0</v>
      </c>
      <c r="D65">
        <v>62</v>
      </c>
      <c r="E65">
        <v>0</v>
      </c>
    </row>
    <row r="66" spans="2:5" x14ac:dyDescent="0.25">
      <c r="B66">
        <v>63</v>
      </c>
      <c r="C66">
        <v>0</v>
      </c>
      <c r="D66">
        <v>63</v>
      </c>
      <c r="E66">
        <v>0</v>
      </c>
    </row>
    <row r="67" spans="2:5" x14ac:dyDescent="0.25">
      <c r="B67">
        <v>64</v>
      </c>
      <c r="C67">
        <v>1</v>
      </c>
      <c r="D67">
        <v>64</v>
      </c>
      <c r="E67">
        <v>1</v>
      </c>
    </row>
    <row r="68" spans="2:5" x14ac:dyDescent="0.25">
      <c r="B68">
        <v>65</v>
      </c>
      <c r="C68">
        <v>0</v>
      </c>
      <c r="D68">
        <v>65</v>
      </c>
      <c r="E68">
        <v>0</v>
      </c>
    </row>
    <row r="69" spans="2:5" x14ac:dyDescent="0.25">
      <c r="B69">
        <v>66</v>
      </c>
      <c r="C69">
        <v>1</v>
      </c>
      <c r="D69">
        <v>66</v>
      </c>
      <c r="E69">
        <v>0</v>
      </c>
    </row>
    <row r="70" spans="2:5" x14ac:dyDescent="0.25">
      <c r="B70">
        <v>67</v>
      </c>
      <c r="C70">
        <v>1</v>
      </c>
      <c r="D70">
        <v>67</v>
      </c>
      <c r="E70">
        <v>0</v>
      </c>
    </row>
    <row r="71" spans="2:5" x14ac:dyDescent="0.25">
      <c r="B71">
        <v>68</v>
      </c>
      <c r="C71">
        <v>1</v>
      </c>
      <c r="D71">
        <v>68</v>
      </c>
      <c r="E71">
        <v>0</v>
      </c>
    </row>
    <row r="72" spans="2:5" x14ac:dyDescent="0.25">
      <c r="B72">
        <v>69</v>
      </c>
      <c r="C72">
        <v>1</v>
      </c>
      <c r="D72">
        <v>69</v>
      </c>
      <c r="E72">
        <v>0</v>
      </c>
    </row>
    <row r="73" spans="2:5" x14ac:dyDescent="0.25">
      <c r="B73">
        <v>70</v>
      </c>
      <c r="C73">
        <v>1</v>
      </c>
      <c r="D73">
        <v>70</v>
      </c>
      <c r="E73">
        <v>1</v>
      </c>
    </row>
    <row r="74" spans="2:5" x14ac:dyDescent="0.25">
      <c r="B74">
        <v>71</v>
      </c>
      <c r="C74">
        <v>0</v>
      </c>
      <c r="D74">
        <v>71</v>
      </c>
      <c r="E74">
        <v>1</v>
      </c>
    </row>
    <row r="75" spans="2:5" x14ac:dyDescent="0.25">
      <c r="B75">
        <v>72</v>
      </c>
      <c r="C75">
        <v>1</v>
      </c>
      <c r="D75">
        <v>72</v>
      </c>
      <c r="E75">
        <v>0</v>
      </c>
    </row>
    <row r="76" spans="2:5" x14ac:dyDescent="0.25">
      <c r="B76">
        <v>73</v>
      </c>
      <c r="C76">
        <v>1</v>
      </c>
      <c r="D76">
        <v>73</v>
      </c>
      <c r="E76">
        <v>0</v>
      </c>
    </row>
    <row r="77" spans="2:5" x14ac:dyDescent="0.25">
      <c r="B77">
        <v>74</v>
      </c>
      <c r="C77">
        <v>0</v>
      </c>
      <c r="D77">
        <v>74</v>
      </c>
      <c r="E77">
        <v>0</v>
      </c>
    </row>
    <row r="78" spans="2:5" x14ac:dyDescent="0.25">
      <c r="B78">
        <v>75</v>
      </c>
      <c r="C78">
        <v>1</v>
      </c>
      <c r="D78">
        <v>75</v>
      </c>
      <c r="E78">
        <v>1</v>
      </c>
    </row>
    <row r="79" spans="2:5" x14ac:dyDescent="0.25">
      <c r="B79">
        <v>76</v>
      </c>
      <c r="C79">
        <v>1</v>
      </c>
      <c r="D79">
        <v>76</v>
      </c>
      <c r="E79">
        <v>1</v>
      </c>
    </row>
    <row r="80" spans="2:5" x14ac:dyDescent="0.25">
      <c r="B80">
        <v>77</v>
      </c>
      <c r="C80">
        <v>1</v>
      </c>
      <c r="D80">
        <v>77</v>
      </c>
      <c r="E80">
        <v>1</v>
      </c>
    </row>
    <row r="81" spans="2:5" x14ac:dyDescent="0.25">
      <c r="B81">
        <v>78</v>
      </c>
      <c r="C81">
        <v>0</v>
      </c>
      <c r="D81">
        <v>78</v>
      </c>
      <c r="E81">
        <v>0</v>
      </c>
    </row>
    <row r="82" spans="2:5" x14ac:dyDescent="0.25">
      <c r="B82">
        <v>79</v>
      </c>
      <c r="C82">
        <v>1</v>
      </c>
      <c r="D82">
        <v>79</v>
      </c>
      <c r="E82">
        <v>1</v>
      </c>
    </row>
    <row r="83" spans="2:5" x14ac:dyDescent="0.25">
      <c r="B83">
        <v>80</v>
      </c>
      <c r="C83">
        <v>0</v>
      </c>
      <c r="D83">
        <v>80</v>
      </c>
      <c r="E83">
        <v>0</v>
      </c>
    </row>
    <row r="84" spans="2:5" x14ac:dyDescent="0.25">
      <c r="B84">
        <v>81</v>
      </c>
      <c r="C84">
        <v>0</v>
      </c>
      <c r="D84">
        <v>81</v>
      </c>
      <c r="E84">
        <v>0</v>
      </c>
    </row>
    <row r="85" spans="2:5" x14ac:dyDescent="0.25">
      <c r="B85">
        <v>82</v>
      </c>
      <c r="C85">
        <v>1</v>
      </c>
      <c r="D85">
        <v>82</v>
      </c>
      <c r="E85">
        <v>0</v>
      </c>
    </row>
    <row r="86" spans="2:5" x14ac:dyDescent="0.25">
      <c r="B86">
        <v>83</v>
      </c>
      <c r="C86">
        <v>0</v>
      </c>
      <c r="D86">
        <v>83</v>
      </c>
      <c r="E86">
        <v>0</v>
      </c>
    </row>
    <row r="87" spans="2:5" x14ac:dyDescent="0.25">
      <c r="B87">
        <v>84</v>
      </c>
      <c r="C87">
        <v>1</v>
      </c>
      <c r="D87">
        <v>84</v>
      </c>
      <c r="E87">
        <v>0</v>
      </c>
    </row>
    <row r="88" spans="2:5" x14ac:dyDescent="0.25">
      <c r="B88">
        <v>85</v>
      </c>
      <c r="C88">
        <v>1</v>
      </c>
      <c r="D88">
        <v>85</v>
      </c>
      <c r="E88">
        <v>0</v>
      </c>
    </row>
    <row r="89" spans="2:5" x14ac:dyDescent="0.25">
      <c r="B89">
        <v>86</v>
      </c>
      <c r="C89">
        <v>0</v>
      </c>
      <c r="D89">
        <v>86</v>
      </c>
      <c r="E89">
        <v>0</v>
      </c>
    </row>
    <row r="90" spans="2:5" x14ac:dyDescent="0.25">
      <c r="B90">
        <v>87</v>
      </c>
      <c r="C90">
        <v>0</v>
      </c>
      <c r="D90">
        <v>87</v>
      </c>
      <c r="E90">
        <v>1</v>
      </c>
    </row>
    <row r="91" spans="2:5" x14ac:dyDescent="0.25">
      <c r="B91">
        <v>88</v>
      </c>
      <c r="C91">
        <v>0</v>
      </c>
      <c r="D91">
        <v>88</v>
      </c>
      <c r="E91">
        <v>0</v>
      </c>
    </row>
    <row r="92" spans="2:5" x14ac:dyDescent="0.25">
      <c r="B92">
        <v>89</v>
      </c>
      <c r="C92">
        <v>1</v>
      </c>
      <c r="D92">
        <v>89</v>
      </c>
      <c r="E92">
        <v>0</v>
      </c>
    </row>
    <row r="93" spans="2:5" x14ac:dyDescent="0.25">
      <c r="B93">
        <v>90</v>
      </c>
      <c r="C93">
        <v>0</v>
      </c>
      <c r="D93">
        <v>90</v>
      </c>
      <c r="E93">
        <v>0</v>
      </c>
    </row>
    <row r="94" spans="2:5" x14ac:dyDescent="0.25">
      <c r="B94">
        <v>91</v>
      </c>
      <c r="C94">
        <v>1</v>
      </c>
      <c r="D94">
        <v>91</v>
      </c>
      <c r="E94">
        <v>0</v>
      </c>
    </row>
    <row r="95" spans="2:5" x14ac:dyDescent="0.25">
      <c r="B95">
        <v>92</v>
      </c>
      <c r="C95">
        <v>0</v>
      </c>
      <c r="D95">
        <v>92</v>
      </c>
      <c r="E95">
        <v>0</v>
      </c>
    </row>
    <row r="96" spans="2:5" x14ac:dyDescent="0.25">
      <c r="B96">
        <v>93</v>
      </c>
      <c r="C96">
        <v>1</v>
      </c>
      <c r="D96">
        <v>93</v>
      </c>
      <c r="E96">
        <v>0</v>
      </c>
    </row>
    <row r="97" spans="1:5" x14ac:dyDescent="0.25">
      <c r="B97">
        <v>94</v>
      </c>
      <c r="C97">
        <v>1</v>
      </c>
      <c r="D97">
        <v>94</v>
      </c>
      <c r="E97">
        <v>0</v>
      </c>
    </row>
    <row r="98" spans="1:5" x14ac:dyDescent="0.25">
      <c r="B98">
        <v>95</v>
      </c>
      <c r="C98">
        <v>1</v>
      </c>
      <c r="D98">
        <v>95</v>
      </c>
      <c r="E98">
        <v>0</v>
      </c>
    </row>
    <row r="99" spans="1:5" x14ac:dyDescent="0.25">
      <c r="B99">
        <v>96</v>
      </c>
      <c r="C99">
        <v>0</v>
      </c>
      <c r="D99">
        <v>96</v>
      </c>
      <c r="E99">
        <v>1</v>
      </c>
    </row>
    <row r="100" spans="1:5" x14ac:dyDescent="0.25">
      <c r="B100">
        <v>97</v>
      </c>
      <c r="C100">
        <v>0</v>
      </c>
      <c r="D100">
        <v>97</v>
      </c>
      <c r="E100">
        <v>0</v>
      </c>
    </row>
    <row r="101" spans="1:5" x14ac:dyDescent="0.25">
      <c r="B101">
        <v>98</v>
      </c>
      <c r="C101">
        <v>0</v>
      </c>
      <c r="D101">
        <v>98</v>
      </c>
      <c r="E101">
        <v>0</v>
      </c>
    </row>
    <row r="102" spans="1:5" x14ac:dyDescent="0.25">
      <c r="B102">
        <v>99</v>
      </c>
      <c r="C102">
        <v>1</v>
      </c>
      <c r="D102">
        <v>99</v>
      </c>
      <c r="E102">
        <v>0</v>
      </c>
    </row>
    <row r="103" spans="1:5" x14ac:dyDescent="0.25">
      <c r="B103">
        <v>100</v>
      </c>
      <c r="C103">
        <v>1</v>
      </c>
      <c r="D103">
        <v>100</v>
      </c>
      <c r="E103">
        <v>1</v>
      </c>
    </row>
    <row r="104" spans="1:5" x14ac:dyDescent="0.25">
      <c r="D104">
        <v>101</v>
      </c>
      <c r="E104">
        <v>0</v>
      </c>
    </row>
    <row r="105" spans="1:5" x14ac:dyDescent="0.25">
      <c r="D105">
        <v>102</v>
      </c>
      <c r="E105">
        <v>0</v>
      </c>
    </row>
    <row r="106" spans="1:5" x14ac:dyDescent="0.25">
      <c r="D106">
        <v>103</v>
      </c>
      <c r="E106">
        <v>0</v>
      </c>
    </row>
    <row r="107" spans="1:5" x14ac:dyDescent="0.25">
      <c r="D107">
        <v>104</v>
      </c>
      <c r="E107">
        <v>0</v>
      </c>
    </row>
    <row r="109" spans="1:5" x14ac:dyDescent="0.25">
      <c r="A109" t="s">
        <v>23</v>
      </c>
      <c r="C109">
        <f>AVERAGE(C4:C107)</f>
        <v>0.54</v>
      </c>
      <c r="E109">
        <f>AVERAGE(E4:E107)</f>
        <v>0.26923076923076922</v>
      </c>
    </row>
    <row r="110" spans="1:5" x14ac:dyDescent="0.25">
      <c r="A110" t="s">
        <v>6</v>
      </c>
      <c r="C110">
        <f>COUNT(C3:C107)</f>
        <v>100</v>
      </c>
      <c r="E110">
        <f>COUNT(E3:E107)</f>
        <v>104</v>
      </c>
    </row>
    <row r="111" spans="1:5" x14ac:dyDescent="0.25">
      <c r="A111" t="s">
        <v>24</v>
      </c>
      <c r="C111">
        <f>_xlfn.VAR.P(C4:C107)</f>
        <v>0.24840000000000001</v>
      </c>
      <c r="E111">
        <f>_xlfn.VAR.P(E4:E107)</f>
        <v>0.19674556213017752</v>
      </c>
    </row>
    <row r="112" spans="1:5" x14ac:dyDescent="0.25">
      <c r="A112" t="s">
        <v>25</v>
      </c>
      <c r="C112">
        <f>_xlfn.VAR.S(C4:C107)</f>
        <v>0.25090909090909091</v>
      </c>
      <c r="E112">
        <f>_xlfn.VAR.S(E4:E107)</f>
        <v>0.19865571321882</v>
      </c>
    </row>
    <row r="113" spans="1:5" x14ac:dyDescent="0.25">
      <c r="A113" t="s">
        <v>26</v>
      </c>
      <c r="C113">
        <f>_xlfn.STDEV.P(C4:C107)</f>
        <v>0.4983974317750845</v>
      </c>
      <c r="E113">
        <f>_xlfn.STDEV.P(E4:E107)</f>
        <v>0.44356009979503064</v>
      </c>
    </row>
    <row r="114" spans="1:5" x14ac:dyDescent="0.25">
      <c r="A114" t="s">
        <v>27</v>
      </c>
      <c r="C114">
        <f>_xlfn.STDEV.S(C4:C107)</f>
        <v>0.50090826596203308</v>
      </c>
      <c r="E114">
        <f>_xlfn.STDEV.S(E4:E107)</f>
        <v>0.44570810315588832</v>
      </c>
    </row>
    <row r="115" spans="1:5" x14ac:dyDescent="0.25">
      <c r="A115" t="s">
        <v>28</v>
      </c>
      <c r="C115">
        <f>1.96*SQRT(((COUNTIF(C3:C107,1)/COUNT(C3:C107))*(1-COUNTIF(C3:C107,1)/COUNT(C3:C107,1)))/COUNT(C3:C107))</f>
        <v>9.8251953347674795E-2</v>
      </c>
      <c r="E115">
        <f>1.96*SQRT(((COUNTIF(E3:E107,1)/COUNT(E3:E107))*(1-COUNTIF(E3:E107,1)/COUNT(E3:E107,1)))/COUNT(E3:E107))</f>
        <v>8.5398936197985123E-2</v>
      </c>
    </row>
    <row r="116" spans="1:5" x14ac:dyDescent="0.25">
      <c r="A116" t="s">
        <v>37</v>
      </c>
      <c r="C116">
        <f>C109-C115</f>
        <v>0.44174804665232525</v>
      </c>
      <c r="E116">
        <f>E109-E115</f>
        <v>0.18383183303278411</v>
      </c>
    </row>
    <row r="117" spans="1:5" x14ac:dyDescent="0.25">
      <c r="A117" t="s">
        <v>38</v>
      </c>
      <c r="C117">
        <f>C109+C115</f>
        <v>0.63825195334767482</v>
      </c>
      <c r="E117">
        <f>E109+E115</f>
        <v>0.35462970542875433</v>
      </c>
    </row>
  </sheetData>
  <mergeCells count="2">
    <mergeCell ref="B2:C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2" sqref="A2"/>
    </sheetView>
  </sheetViews>
  <sheetFormatPr defaultRowHeight="15" x14ac:dyDescent="0.25"/>
  <cols>
    <col min="4" max="4" width="20.85546875" bestFit="1" customWidth="1"/>
    <col min="5" max="5" width="12" bestFit="1" customWidth="1"/>
  </cols>
  <sheetData>
    <row r="1" spans="1:5" x14ac:dyDescent="0.25">
      <c r="A1" t="s">
        <v>60</v>
      </c>
      <c r="B1" t="s">
        <v>61</v>
      </c>
    </row>
    <row r="2" spans="1:5" x14ac:dyDescent="0.25">
      <c r="A2">
        <v>107.8</v>
      </c>
      <c r="B2">
        <v>149.4</v>
      </c>
      <c r="D2" t="s">
        <v>57</v>
      </c>
      <c r="E2">
        <f>PEARSON(A2:A31,B2:B31)</f>
        <v>0.96284222478268089</v>
      </c>
    </row>
    <row r="3" spans="1:5" ht="17.25" x14ac:dyDescent="0.25">
      <c r="A3">
        <v>128.4</v>
      </c>
      <c r="B3">
        <v>228.3</v>
      </c>
      <c r="D3" s="1" t="s">
        <v>58</v>
      </c>
      <c r="E3">
        <f>E2^2</f>
        <v>0.92706514982446264</v>
      </c>
    </row>
    <row r="4" spans="1:5" x14ac:dyDescent="0.25">
      <c r="A4">
        <v>128.69999999999999</v>
      </c>
      <c r="B4">
        <v>260.3</v>
      </c>
      <c r="D4" t="s">
        <v>59</v>
      </c>
      <c r="E4">
        <f>_xlfn.T.DIST.2T(PEARSON(A2:A31,B2:B31)*SQRT((COUNT(A2:A31)-2))/(1-PEARSON(A2:A31,B2:B31)^2),COUNT(A2:A31)-2)</f>
        <v>5.8008915055471033E-33</v>
      </c>
    </row>
    <row r="5" spans="1:5" x14ac:dyDescent="0.25">
      <c r="A5">
        <v>139.6</v>
      </c>
      <c r="B5">
        <v>342.1</v>
      </c>
    </row>
    <row r="6" spans="1:5" x14ac:dyDescent="0.25">
      <c r="A6">
        <v>157.19999999999999</v>
      </c>
      <c r="B6">
        <v>412.4</v>
      </c>
    </row>
    <row r="7" spans="1:5" x14ac:dyDescent="0.25">
      <c r="A7">
        <v>147.9</v>
      </c>
      <c r="B7">
        <v>278.10000000000002</v>
      </c>
    </row>
    <row r="8" spans="1:5" x14ac:dyDescent="0.25">
      <c r="A8">
        <v>159.80000000000001</v>
      </c>
      <c r="B8">
        <v>355.2</v>
      </c>
    </row>
    <row r="9" spans="1:5" x14ac:dyDescent="0.25">
      <c r="A9">
        <v>179.9</v>
      </c>
      <c r="B9">
        <v>361.3</v>
      </c>
    </row>
    <row r="10" spans="1:5" x14ac:dyDescent="0.25">
      <c r="A10">
        <v>183.8</v>
      </c>
      <c r="B10">
        <v>526.20000000000005</v>
      </c>
    </row>
    <row r="11" spans="1:5" x14ac:dyDescent="0.25">
      <c r="A11">
        <v>210</v>
      </c>
      <c r="B11">
        <v>350</v>
      </c>
    </row>
    <row r="12" spans="1:5" x14ac:dyDescent="0.25">
      <c r="A12">
        <v>198.1</v>
      </c>
      <c r="B12">
        <v>355.8</v>
      </c>
    </row>
    <row r="13" spans="1:5" x14ac:dyDescent="0.25">
      <c r="A13">
        <v>210.5</v>
      </c>
      <c r="B13">
        <v>545</v>
      </c>
    </row>
    <row r="14" spans="1:5" x14ac:dyDescent="0.25">
      <c r="A14">
        <v>234</v>
      </c>
      <c r="B14">
        <v>563.1</v>
      </c>
    </row>
    <row r="15" spans="1:5" x14ac:dyDescent="0.25">
      <c r="A15">
        <v>229</v>
      </c>
      <c r="B15">
        <v>562.20000000000005</v>
      </c>
    </row>
    <row r="16" spans="1:5" x14ac:dyDescent="0.25">
      <c r="A16">
        <v>246.5</v>
      </c>
      <c r="B16">
        <v>705.5</v>
      </c>
    </row>
    <row r="17" spans="1:2" x14ac:dyDescent="0.25">
      <c r="A17">
        <v>254.5</v>
      </c>
      <c r="B17">
        <v>732.6</v>
      </c>
    </row>
    <row r="18" spans="1:2" x14ac:dyDescent="0.25">
      <c r="A18">
        <v>259.2</v>
      </c>
      <c r="B18">
        <v>726.5</v>
      </c>
    </row>
    <row r="19" spans="1:2" x14ac:dyDescent="0.25">
      <c r="A19">
        <v>289.2</v>
      </c>
      <c r="B19">
        <v>634.9</v>
      </c>
    </row>
    <row r="20" spans="1:2" x14ac:dyDescent="0.25">
      <c r="A20">
        <v>307.3</v>
      </c>
      <c r="B20">
        <v>819</v>
      </c>
    </row>
    <row r="21" spans="1:2" x14ac:dyDescent="0.25">
      <c r="A21">
        <v>302</v>
      </c>
      <c r="B21">
        <v>880.8</v>
      </c>
    </row>
    <row r="22" spans="1:2" x14ac:dyDescent="0.25">
      <c r="A22">
        <v>309.2</v>
      </c>
      <c r="B22">
        <v>796.7</v>
      </c>
    </row>
    <row r="23" spans="1:2" x14ac:dyDescent="0.25">
      <c r="A23">
        <v>312.8</v>
      </c>
      <c r="B23">
        <v>919.8</v>
      </c>
    </row>
    <row r="24" spans="1:2" x14ac:dyDescent="0.25">
      <c r="A24">
        <v>342.8</v>
      </c>
      <c r="B24">
        <v>992.2</v>
      </c>
    </row>
    <row r="25" spans="1:2" x14ac:dyDescent="0.25">
      <c r="A25">
        <v>337.5</v>
      </c>
      <c r="B25">
        <v>994.3</v>
      </c>
    </row>
    <row r="26" spans="1:2" x14ac:dyDescent="0.25">
      <c r="A26">
        <v>346.6</v>
      </c>
      <c r="B26">
        <v>956.7</v>
      </c>
    </row>
    <row r="27" spans="1:2" x14ac:dyDescent="0.25">
      <c r="A27">
        <v>360.6</v>
      </c>
      <c r="B27">
        <v>873.6</v>
      </c>
    </row>
    <row r="28" spans="1:2" x14ac:dyDescent="0.25">
      <c r="A28">
        <v>380.8</v>
      </c>
      <c r="B28">
        <v>1050.3</v>
      </c>
    </row>
    <row r="29" spans="1:2" x14ac:dyDescent="0.25">
      <c r="A29">
        <v>388.1</v>
      </c>
      <c r="B29">
        <v>998</v>
      </c>
    </row>
    <row r="30" spans="1:2" x14ac:dyDescent="0.25">
      <c r="A30">
        <v>384</v>
      </c>
      <c r="B30">
        <v>1076</v>
      </c>
    </row>
    <row r="31" spans="1:2" x14ac:dyDescent="0.25">
      <c r="A31">
        <v>395</v>
      </c>
      <c r="B31">
        <v>910.2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F7" sqref="F7"/>
    </sheetView>
  </sheetViews>
  <sheetFormatPr defaultRowHeight="15" x14ac:dyDescent="0.25"/>
  <cols>
    <col min="1" max="1" width="12.5703125" bestFit="1" customWidth="1"/>
  </cols>
  <sheetData>
    <row r="1" spans="2:5" x14ac:dyDescent="0.25">
      <c r="B1" t="s">
        <v>41</v>
      </c>
      <c r="C1" t="s">
        <v>42</v>
      </c>
      <c r="D1" t="s">
        <v>43</v>
      </c>
      <c r="E1" t="s">
        <v>44</v>
      </c>
    </row>
    <row r="2" spans="2:5" x14ac:dyDescent="0.25">
      <c r="B2">
        <v>49.2</v>
      </c>
      <c r="C2">
        <v>52.3</v>
      </c>
      <c r="D2">
        <v>11.8</v>
      </c>
      <c r="E2">
        <v>14.2</v>
      </c>
    </row>
    <row r="3" spans="2:5" x14ac:dyDescent="0.25">
      <c r="B3">
        <v>43.3</v>
      </c>
      <c r="C3">
        <v>40</v>
      </c>
      <c r="D3">
        <v>13.1</v>
      </c>
      <c r="E3">
        <v>11.5</v>
      </c>
    </row>
    <row r="4" spans="2:5" x14ac:dyDescent="0.25">
      <c r="B4">
        <v>63.2</v>
      </c>
      <c r="C4">
        <v>49</v>
      </c>
      <c r="D4">
        <v>13.9</v>
      </c>
      <c r="E4">
        <v>14.4</v>
      </c>
    </row>
    <row r="5" spans="2:5" x14ac:dyDescent="0.25">
      <c r="B5">
        <v>45.6</v>
      </c>
      <c r="C5">
        <v>59.3</v>
      </c>
      <c r="D5">
        <v>13.5</v>
      </c>
      <c r="E5">
        <v>13.2</v>
      </c>
    </row>
    <row r="6" spans="2:5" x14ac:dyDescent="0.25">
      <c r="B6">
        <v>58.9</v>
      </c>
      <c r="C6">
        <v>44.5</v>
      </c>
      <c r="D6">
        <v>13.5</v>
      </c>
      <c r="E6">
        <v>16.8</v>
      </c>
    </row>
    <row r="7" spans="2:5" x14ac:dyDescent="0.25">
      <c r="B7">
        <v>64.3</v>
      </c>
      <c r="C7">
        <v>52.9</v>
      </c>
      <c r="D7">
        <v>14</v>
      </c>
      <c r="E7">
        <v>12.5</v>
      </c>
    </row>
    <row r="8" spans="2:5" x14ac:dyDescent="0.25">
      <c r="B8">
        <v>54.7</v>
      </c>
      <c r="C8">
        <v>40.799999999999997</v>
      </c>
      <c r="D8">
        <v>13.3</v>
      </c>
      <c r="E8">
        <v>17.600000000000001</v>
      </c>
    </row>
    <row r="9" spans="2:5" x14ac:dyDescent="0.25">
      <c r="B9">
        <v>72.599999999999994</v>
      </c>
      <c r="C9">
        <v>52.3</v>
      </c>
      <c r="D9">
        <v>13</v>
      </c>
      <c r="E9">
        <v>23.8</v>
      </c>
    </row>
    <row r="10" spans="2:5" x14ac:dyDescent="0.25">
      <c r="B10">
        <v>45.3</v>
      </c>
      <c r="C10">
        <v>52.5</v>
      </c>
      <c r="D10">
        <v>14.1</v>
      </c>
      <c r="E10">
        <v>14.1</v>
      </c>
    </row>
    <row r="11" spans="2:5" x14ac:dyDescent="0.25">
      <c r="B11">
        <v>61.9</v>
      </c>
      <c r="C11">
        <v>40</v>
      </c>
      <c r="D11">
        <v>12.9</v>
      </c>
      <c r="E11">
        <v>19.899999999999999</v>
      </c>
    </row>
    <row r="12" spans="2:5" x14ac:dyDescent="0.25">
      <c r="B12">
        <v>55.3</v>
      </c>
      <c r="C12">
        <v>57.8</v>
      </c>
      <c r="D12">
        <v>12.9</v>
      </c>
      <c r="E12">
        <v>25</v>
      </c>
    </row>
    <row r="13" spans="2:5" x14ac:dyDescent="0.25">
      <c r="B13">
        <v>60.3</v>
      </c>
      <c r="C13">
        <v>47.5</v>
      </c>
      <c r="D13">
        <v>13.4</v>
      </c>
      <c r="E13">
        <v>17.600000000000001</v>
      </c>
    </row>
    <row r="14" spans="2:5" x14ac:dyDescent="0.25">
      <c r="B14">
        <v>67.099999999999994</v>
      </c>
      <c r="C14">
        <v>49.9</v>
      </c>
      <c r="D14">
        <v>14.5</v>
      </c>
      <c r="E14">
        <v>17.7</v>
      </c>
    </row>
    <row r="15" spans="2:5" x14ac:dyDescent="0.25">
      <c r="B15">
        <v>45.5</v>
      </c>
      <c r="C15">
        <v>46</v>
      </c>
      <c r="D15">
        <v>12.2</v>
      </c>
      <c r="E15">
        <v>15</v>
      </c>
    </row>
    <row r="16" spans="2:5" x14ac:dyDescent="0.25">
      <c r="B16">
        <v>33.200000000000003</v>
      </c>
      <c r="C16">
        <v>41.5</v>
      </c>
      <c r="D16">
        <v>13.3</v>
      </c>
      <c r="E16">
        <v>20.5</v>
      </c>
    </row>
    <row r="17" spans="1:5" x14ac:dyDescent="0.25">
      <c r="B17">
        <v>56.8</v>
      </c>
      <c r="C17">
        <v>50.7</v>
      </c>
      <c r="D17">
        <v>14.8</v>
      </c>
      <c r="E17">
        <v>11.7</v>
      </c>
    </row>
    <row r="18" spans="1:5" x14ac:dyDescent="0.25">
      <c r="B18">
        <v>36.700000000000003</v>
      </c>
      <c r="C18">
        <v>41.8</v>
      </c>
      <c r="D18">
        <v>12.7</v>
      </c>
      <c r="E18">
        <v>11.6</v>
      </c>
    </row>
    <row r="19" spans="1:5" x14ac:dyDescent="0.25">
      <c r="B19">
        <v>64.3</v>
      </c>
      <c r="C19">
        <v>45.9</v>
      </c>
      <c r="D19">
        <v>14</v>
      </c>
      <c r="E19">
        <v>22.3</v>
      </c>
    </row>
    <row r="20" spans="1:5" x14ac:dyDescent="0.25">
      <c r="B20">
        <v>42.1</v>
      </c>
      <c r="C20">
        <v>45.9</v>
      </c>
      <c r="D20">
        <v>13</v>
      </c>
      <c r="E20">
        <v>21.2</v>
      </c>
    </row>
    <row r="21" spans="1:5" x14ac:dyDescent="0.25">
      <c r="B21">
        <v>50.9</v>
      </c>
      <c r="C21">
        <v>56</v>
      </c>
      <c r="D21">
        <v>12.6</v>
      </c>
      <c r="E21">
        <v>19.600000000000001</v>
      </c>
    </row>
    <row r="22" spans="1:5" x14ac:dyDescent="0.25">
      <c r="A22" t="s">
        <v>7</v>
      </c>
      <c r="B22">
        <f>AVERAGE(B2:B21)</f>
        <v>53.56</v>
      </c>
      <c r="C22">
        <f t="shared" ref="C22:E22" si="0">AVERAGE(C2:C21)</f>
        <v>48.33</v>
      </c>
      <c r="D22">
        <f t="shared" si="0"/>
        <v>13.324999999999999</v>
      </c>
      <c r="E22">
        <f t="shared" si="0"/>
        <v>17.010000000000002</v>
      </c>
    </row>
    <row r="23" spans="1:5" x14ac:dyDescent="0.25">
      <c r="A23" t="s">
        <v>45</v>
      </c>
      <c r="B23">
        <f>_xlfn.VAR.S(B2:B21)</f>
        <v>115.04357894736734</v>
      </c>
      <c r="C23">
        <f t="shared" ref="C23:E23" si="1">_xlfn.VAR.S(C2:C21)</f>
        <v>34.975894736842172</v>
      </c>
      <c r="D23">
        <f t="shared" si="1"/>
        <v>0.55776315789473707</v>
      </c>
      <c r="E23">
        <f t="shared" si="1"/>
        <v>17.570421052631517</v>
      </c>
    </row>
    <row r="24" spans="1:5" x14ac:dyDescent="0.25">
      <c r="A24" t="s">
        <v>46</v>
      </c>
      <c r="B24">
        <f>B22-_xlfn.T.INV.2T(0.05,19)*_xlfn.STDEV.S(B2:B21)/SQRT(20)</f>
        <v>48.540153771884903</v>
      </c>
      <c r="C24">
        <f t="shared" ref="C24:E24" si="2">C22-_xlfn.T.INV.2T(0.05,19)*_xlfn.STDEV.S(C2:C21)/SQRT(20)</f>
        <v>45.56214306631059</v>
      </c>
      <c r="D24">
        <f t="shared" si="2"/>
        <v>12.975470260039193</v>
      </c>
      <c r="E24">
        <f t="shared" si="2"/>
        <v>15.048219984039296</v>
      </c>
    </row>
    <row r="25" spans="1:5" x14ac:dyDescent="0.25">
      <c r="A25" t="s">
        <v>47</v>
      </c>
      <c r="B25">
        <f>B22+_xlfn.T.INV.2T(0.05,19)*_xlfn.STDEV.S(B2:B21)/SQRT(20)</f>
        <v>58.579846228115102</v>
      </c>
      <c r="C25">
        <f t="shared" ref="C25:E25" si="3">C22+_xlfn.T.INV.2T(0.05,19)*_xlfn.STDEV.S(C2:C21)/SQRT(20)</f>
        <v>51.097856933689407</v>
      </c>
      <c r="D25">
        <f t="shared" si="3"/>
        <v>13.674529739960805</v>
      </c>
      <c r="E25">
        <f t="shared" si="3"/>
        <v>18.971780015960707</v>
      </c>
    </row>
    <row r="26" spans="1:5" x14ac:dyDescent="0.25">
      <c r="A26" t="s">
        <v>48</v>
      </c>
      <c r="B26">
        <f>_xlfn.T.INV.2T(0.05,19)*_xlfn.STDEV.S(B2:B21)/SQRT(20)</f>
        <v>5.0198462281151022</v>
      </c>
      <c r="C26">
        <f t="shared" ref="C26:E26" si="4">_xlfn.T.INV.2T(0.05,19)*_xlfn.STDEV.S(C2:C21)/SQRT(20)</f>
        <v>2.7678569336894085</v>
      </c>
      <c r="D26">
        <f t="shared" si="4"/>
        <v>0.34952973996080661</v>
      </c>
      <c r="E26">
        <f t="shared" si="4"/>
        <v>1.9617800159607048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D19" sqref="D19"/>
    </sheetView>
  </sheetViews>
  <sheetFormatPr defaultRowHeight="15" x14ac:dyDescent="0.25"/>
  <sheetData>
    <row r="1" spans="1:2" x14ac:dyDescent="0.25">
      <c r="A1" t="s">
        <v>49</v>
      </c>
      <c r="B1">
        <v>0.51</v>
      </c>
    </row>
    <row r="2" spans="1:2" x14ac:dyDescent="0.25">
      <c r="A2" t="s">
        <v>50</v>
      </c>
      <c r="B2">
        <v>0.31</v>
      </c>
    </row>
    <row r="3" spans="1:2" x14ac:dyDescent="0.25">
      <c r="A3" t="s">
        <v>51</v>
      </c>
      <c r="B3">
        <v>0.18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2" max="2" width="10.140625" bestFit="1" customWidth="1"/>
    <col min="3" max="3" width="10.28515625" bestFit="1" customWidth="1"/>
    <col min="4" max="4" width="10" bestFit="1" customWidth="1"/>
    <col min="5" max="5" width="10.140625" bestFit="1" customWidth="1"/>
  </cols>
  <sheetData>
    <row r="1" spans="1:5" x14ac:dyDescent="0.25">
      <c r="A1" t="s">
        <v>52</v>
      </c>
      <c r="B1" t="s">
        <v>53</v>
      </c>
      <c r="C1" t="s">
        <v>55</v>
      </c>
      <c r="D1" t="s">
        <v>54</v>
      </c>
      <c r="E1" t="s">
        <v>56</v>
      </c>
    </row>
    <row r="2" spans="1:5" x14ac:dyDescent="0.25">
      <c r="A2">
        <v>1</v>
      </c>
      <c r="B2">
        <v>11.3</v>
      </c>
      <c r="C2">
        <v>0.2</v>
      </c>
      <c r="D2">
        <v>16.100000000000001</v>
      </c>
      <c r="E2">
        <v>1.5</v>
      </c>
    </row>
    <row r="3" spans="1:5" x14ac:dyDescent="0.25">
      <c r="A3">
        <v>2</v>
      </c>
      <c r="B3">
        <v>13.3</v>
      </c>
      <c r="C3">
        <v>1.7</v>
      </c>
      <c r="D3">
        <v>16.200000000000003</v>
      </c>
      <c r="E3">
        <v>1.4</v>
      </c>
    </row>
    <row r="4" spans="1:5" x14ac:dyDescent="0.25">
      <c r="A4">
        <v>3</v>
      </c>
      <c r="B4">
        <v>14</v>
      </c>
      <c r="C4">
        <v>0.4</v>
      </c>
      <c r="D4">
        <v>17.900000000000002</v>
      </c>
      <c r="E4">
        <v>1.9</v>
      </c>
    </row>
    <row r="5" spans="1:5" x14ac:dyDescent="0.25">
      <c r="A5">
        <v>4</v>
      </c>
      <c r="B5">
        <v>13.6</v>
      </c>
      <c r="C5">
        <v>0.7</v>
      </c>
      <c r="D5">
        <v>18.600000000000001</v>
      </c>
      <c r="E5">
        <v>0.5</v>
      </c>
    </row>
    <row r="6" spans="1:5" x14ac:dyDescent="0.25">
      <c r="A6">
        <v>5</v>
      </c>
      <c r="B6">
        <v>13.299999999999999</v>
      </c>
      <c r="C6">
        <v>1.8</v>
      </c>
      <c r="D6">
        <v>20.5</v>
      </c>
      <c r="E6">
        <v>0.1</v>
      </c>
    </row>
    <row r="7" spans="1:5" x14ac:dyDescent="0.25">
      <c r="A7">
        <v>6</v>
      </c>
      <c r="B7">
        <v>14.299999999999999</v>
      </c>
      <c r="C7">
        <v>1.3</v>
      </c>
      <c r="D7">
        <v>22.5</v>
      </c>
      <c r="E7">
        <v>1</v>
      </c>
    </row>
    <row r="8" spans="1:5" x14ac:dyDescent="0.25">
      <c r="A8">
        <v>7</v>
      </c>
      <c r="B8">
        <v>14.299999999999999</v>
      </c>
      <c r="C8">
        <v>0</v>
      </c>
      <c r="D8">
        <v>23.5</v>
      </c>
      <c r="E8">
        <v>1.9</v>
      </c>
    </row>
    <row r="9" spans="1:5" x14ac:dyDescent="0.25">
      <c r="A9">
        <v>8</v>
      </c>
      <c r="B9">
        <v>14.499999999999998</v>
      </c>
      <c r="C9">
        <v>0.4</v>
      </c>
      <c r="D9">
        <v>25.8</v>
      </c>
      <c r="E9">
        <v>1.7</v>
      </c>
    </row>
    <row r="10" spans="1:5" x14ac:dyDescent="0.25">
      <c r="A10">
        <v>9</v>
      </c>
      <c r="B10">
        <v>15.399999999999999</v>
      </c>
      <c r="C10">
        <v>1</v>
      </c>
      <c r="D10">
        <v>27.6</v>
      </c>
      <c r="E10">
        <v>1.2</v>
      </c>
    </row>
    <row r="11" spans="1:5" x14ac:dyDescent="0.25">
      <c r="A11">
        <v>10</v>
      </c>
      <c r="B11">
        <v>16.299999999999997</v>
      </c>
      <c r="C11">
        <v>0.3</v>
      </c>
      <c r="D11">
        <v>28.200000000000003</v>
      </c>
      <c r="E11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Continuous Data</vt:lpstr>
      <vt:lpstr>Binomial Data</vt:lpstr>
      <vt:lpstr>Regression and Scatter Plot</vt:lpstr>
      <vt:lpstr>Column Chart</vt:lpstr>
      <vt:lpstr>Pie Chart</vt:lpstr>
      <vt:lpstr>Line Chart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nanoboy</dc:creator>
  <cp:lastModifiedBy>nanoboy</cp:lastModifiedBy>
  <dcterms:created xsi:type="dcterms:W3CDTF">2014-05-23T17:47:18Z</dcterms:created>
  <dcterms:modified xsi:type="dcterms:W3CDTF">2014-07-11T21:15:12Z</dcterms:modified>
</cp:coreProperties>
</file>